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1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3" firstSheet="0" activeTab="0"/>
  </bookViews>
  <sheets>
    <sheet name="Marksheet" sheetId="1" state="visible" r:id="rId2"/>
    <sheet name="Sheet1" sheetId="2" state="visible" r:id="rId3"/>
    <sheet name="Summary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<sst xmlns="http://schemas.openxmlformats.org/spreadsheetml/2006/main" count="167" uniqueCount="131">
  <si>
    <t>MATH431</t>
  </si>
  <si>
    <t>INTRODUCTION TO MODERN PARTICLE THEORY</t>
  </si>
  <si>
    <t>Exam Weight</t>
  </si>
  <si>
    <t>2016-17</t>
  </si>
  <si>
    <t>Scaling</t>
  </si>
  <si>
    <t>CA Weight</t>
  </si>
  <si>
    <t>0 is fixed</t>
  </si>
  <si>
    <t>Exam</t>
  </si>
  <si>
    <t>Raw</t>
  </si>
  <si>
    <t>Scaled</t>
  </si>
  <si>
    <t>CA</t>
  </si>
  <si>
    <t>Total</t>
  </si>
  <si>
    <t>Value for 40</t>
  </si>
  <si>
    <t>Mean</t>
  </si>
  <si>
    <t>Value for 50</t>
  </si>
  <si>
    <t>SD</t>
  </si>
  <si>
    <t>Value for 60</t>
  </si>
  <si>
    <t>Mode</t>
  </si>
  <si>
    <t>Value for 70</t>
  </si>
  <si>
    <t>Median</t>
  </si>
  <si>
    <t>Value for 90</t>
  </si>
  <si>
    <t>100 is fixed</t>
  </si>
  <si>
    <t>Exam Mark Range</t>
  </si>
  <si>
    <t>Exam Raw Numbers</t>
  </si>
  <si>
    <t>Exam Scaled Numbers</t>
  </si>
  <si>
    <t>FailsCF's
3rds 
2.2s 2.1s 1st</t>
  </si>
  <si>
    <t>Total numbers</t>
  </si>
  <si>
    <t>1 G</t>
  </si>
  <si>
    <t>2 F-</t>
  </si>
  <si>
    <t>3 F</t>
  </si>
  <si>
    <t>4 E-</t>
  </si>
  <si>
    <t>5 E+</t>
  </si>
  <si>
    <t>6 D</t>
  </si>
  <si>
    <t>7 C</t>
  </si>
  <si>
    <t>8 B</t>
  </si>
  <si>
    <t>9 A</t>
  </si>
  <si>
    <t>10 A+</t>
  </si>
  <si>
    <t>11 A++</t>
  </si>
  <si>
    <t>total</t>
  </si>
  <si>
    <t>For students who have missed the exam, please clear their cells in columns E, F and H (using right click and 'clear contents') and enter 0A in column I.  If they have a CA mark enter it in column G. If their CA mark is zero, please also clear the cell in column G.</t>
  </si>
  <si>
    <t>Student ID</t>
  </si>
  <si>
    <t>Student Name</t>
  </si>
  <si>
    <t>Year</t>
  </si>
  <si>
    <t>Programme</t>
  </si>
  <si>
    <t>Exam Raw</t>
  </si>
  <si>
    <t>Exam Scaled</t>
  </si>
  <si>
    <t>CA Mark</t>
  </si>
  <si>
    <t>Exam Mtg</t>
  </si>
  <si>
    <t>Status</t>
  </si>
  <si>
    <t>200959532</t>
  </si>
  <si>
    <t>Burrows,   Liam, R.</t>
  </si>
  <si>
    <t>4</t>
  </si>
  <si>
    <t>G101</t>
  </si>
  <si>
    <t>200954138</t>
  </si>
  <si>
    <t>Carter,   Thomas, M.</t>
  </si>
  <si>
    <t>F303</t>
  </si>
  <si>
    <t>200936195</t>
  </si>
  <si>
    <t>Dalley,   Matthew</t>
  </si>
  <si>
    <t>3</t>
  </si>
  <si>
    <t>F344</t>
  </si>
  <si>
    <t>201037396</t>
  </si>
  <si>
    <t>Dave,   Thomas</t>
  </si>
  <si>
    <t>FGH1</t>
  </si>
  <si>
    <t>200883274</t>
  </si>
  <si>
    <t>Hackett,   Jack, O.</t>
  </si>
  <si>
    <t>0A</t>
  </si>
  <si>
    <t>201232637</t>
  </si>
  <si>
    <t>Hughes,   Pamela, E.</t>
  </si>
  <si>
    <t>1</t>
  </si>
  <si>
    <t>MMAS</t>
  </si>
  <si>
    <t>201077562</t>
  </si>
  <si>
    <t>Janiak,   Maciej</t>
  </si>
  <si>
    <t>200923157</t>
  </si>
  <si>
    <t>Jaspan,   Adam, E.</t>
  </si>
  <si>
    <t>200960630</t>
  </si>
  <si>
    <t>John,   Elliot, W.</t>
  </si>
  <si>
    <t>201077941</t>
  </si>
  <si>
    <t>Johnson,   Nathan</t>
  </si>
  <si>
    <t>200895120</t>
  </si>
  <si>
    <t>Kirby,   Alan-Francis, G.</t>
  </si>
  <si>
    <t>200949507</t>
  </si>
  <si>
    <t>Lavery,   Callum</t>
  </si>
  <si>
    <t>201037573</t>
  </si>
  <si>
    <t>McCall,   James</t>
  </si>
  <si>
    <t>200958311</t>
  </si>
  <si>
    <t>Moore,   Jonathan</t>
  </si>
  <si>
    <t>200812109</t>
  </si>
  <si>
    <t>Parry,   Jordan, A.</t>
  </si>
  <si>
    <t>200979197</t>
  </si>
  <si>
    <t>Radburn,   Thomas</t>
  </si>
  <si>
    <t>200944305</t>
  </si>
  <si>
    <t>Teagle,   Hamish</t>
  </si>
  <si>
    <t>200843713</t>
  </si>
  <si>
    <t>Underwood-Hughes,   Toby</t>
  </si>
  <si>
    <t>EXAMINATION  SUMMARY</t>
  </si>
  <si>
    <t>Total Number</t>
  </si>
  <si>
    <t>Exam Average</t>
  </si>
  <si>
    <t>Exam Standard Deviation</t>
  </si>
  <si>
    <t>Failure Rate</t>
  </si>
  <si>
    <t>Compensatable Pass</t>
  </si>
  <si>
    <t>Number</t>
  </si>
  <si>
    <t>%</t>
  </si>
  <si>
    <t>Absent</t>
  </si>
  <si>
    <t>Exam Deciles %</t>
  </si>
  <si>
    <t>0 to 9</t>
  </si>
  <si>
    <t>10 to 19</t>
  </si>
  <si>
    <t>20 to29</t>
  </si>
  <si>
    <t>30 to 39</t>
  </si>
  <si>
    <t>40 to 50</t>
  </si>
  <si>
    <t>50 to 59</t>
  </si>
  <si>
    <t>60 to 69</t>
  </si>
  <si>
    <t>70 to 79</t>
  </si>
  <si>
    <t>80 to 89</t>
  </si>
  <si>
    <t>90 to 100</t>
  </si>
  <si>
    <t>Module</t>
  </si>
  <si>
    <t>Number of
students</t>
  </si>
  <si>
    <t>1 
to 
9</t>
  </si>
  <si>
    <t>10 
to 
19</t>
  </si>
  <si>
    <t>20 
to 
29</t>
  </si>
  <si>
    <t>30 
to 
34</t>
  </si>
  <si>
    <t>35 
to 
39</t>
  </si>
  <si>
    <t>40 
to 
49</t>
  </si>
  <si>
    <t>50 
to 
59</t>
  </si>
  <si>
    <t>60 
to 
69</t>
  </si>
  <si>
    <t>70 
to 
79</t>
  </si>
  <si>
    <t>80 
to 
89</t>
  </si>
  <si>
    <t>90 
to 
100</t>
  </si>
  <si>
    <t>raw exam</t>
  </si>
  <si>
    <t>scaled exam</t>
  </si>
  <si>
    <t>final includes CA</t>
  </si>
  <si>
    <t>Fails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</si>
</sst>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"/>
    <numFmt numFmtId="166" formatCode="0"/>
    <numFmt numFmtId="167" formatCode="0.0%"/>
    <numFmt numFmtId="168" formatCode="@"/>
    <numFmt numFmtId="169" formatCode="0.0"/>
  </numFmts>
  <fonts count="23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name val="Arial"/>
      <family val="2"/>
      <charset val="1"/>
    </font>
    <font>
      <sz val="1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9"/>
      <color rgb="FF0000FF"/>
      <name val="Arial"/>
      <family val="2"/>
      <charset val="1"/>
    </font>
    <font>
      <b val="true"/>
      <sz val="9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0"/>
      <color rgb="FF0000FF"/>
      <name val="Arial"/>
      <family val="2"/>
      <charset val="1"/>
    </font>
    <font>
      <b val="true"/>
      <sz val="10"/>
      <color rgb="FF800080"/>
      <name val="Arial"/>
      <family val="2"/>
      <charset val="1"/>
    </font>
    <font>
      <b val="true"/>
      <i val="true"/>
      <sz val="9"/>
      <color rgb="FF333399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sz val="10"/>
      <name val="Arial"/>
      <family val="2"/>
    </font>
    <font>
      <b val="true"/>
      <sz val="10"/>
      <name val="MS Sans Serif"/>
      <family val="2"/>
      <charset val="1"/>
    </font>
    <font>
      <i val="true"/>
      <sz val="10"/>
      <color rgb="FF000000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0"/>
      <name val="Arial Black"/>
      <family val="2"/>
      <charset val="1"/>
    </font>
    <font>
      <b val="true"/>
      <sz val="10"/>
      <color rgb="FF000000"/>
      <name val="Arial Black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>
        <color rgb="FF1A1A1A"/>
      </left>
      <right style="thin">
        <color rgb="FF1A1A1A"/>
      </right>
      <top style="thin">
        <color rgb="FF1A1A1A"/>
      </top>
      <bottom style="thin">
        <color rgb="FF1A1A1A"/>
      </bottom>
      <diagonal/>
    </border>
    <border diagonalUp="false" diagonalDown="false">
      <left/>
      <right style="thin">
        <color rgb="FF1A1A1A"/>
      </right>
      <top style="thin">
        <color rgb="FF1A1A1A"/>
      </top>
      <bottom style="thin">
        <color rgb="FF1A1A1A"/>
      </bottom>
      <diagonal/>
    </border>
    <border diagonalUp="false" diagonalDown="false">
      <left style="thin">
        <color rgb="FF1A1A1A"/>
      </left>
      <right style="thin">
        <color rgb="FF1A1A1A"/>
      </right>
      <top/>
      <bottom style="thin">
        <color rgb="FF1A1A1A"/>
      </bottom>
      <diagonal/>
    </border>
    <border diagonalUp="false" diagonalDown="false">
      <left/>
      <right style="thin">
        <color rgb="FF1A1A1A"/>
      </right>
      <top/>
      <bottom style="thin">
        <color rgb="FF1A1A1A"/>
      </bottom>
      <diagonal/>
    </border>
    <border diagonalUp="false" diagonalDown="false">
      <left style="thin">
        <color rgb="FF1A1A1A"/>
      </left>
      <right/>
      <top style="thin">
        <color rgb="FF1A1A1A"/>
      </top>
      <bottom style="thin"/>
      <diagonal/>
    </border>
    <border diagonalUp="false" diagonalDown="false">
      <left style="thin">
        <color rgb="FF1A1A1A"/>
      </left>
      <right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>
        <color rgb="FF1A1A1A"/>
      </left>
      <right style="thin">
        <color rgb="FF1A1A1A"/>
      </right>
      <top style="thin">
        <color rgb="FF1A1A1A"/>
      </top>
      <bottom/>
      <diagonal/>
    </border>
    <border diagonalUp="false" diagonalDown="false">
      <left/>
      <right style="thin">
        <color rgb="FF1A1A1A"/>
      </right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1" fillId="2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5" fillId="0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2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2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0" fillId="0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8" fontId="5" fillId="0" borderId="1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0" fillId="0" borderId="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2" fillId="2" borderId="4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3" fillId="0" borderId="4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3" fillId="0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16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center" vertical="bottom" textRotation="90" wrapText="false" indent="0" shrinkToFit="false"/>
      <protection locked="true" hidden="false"/>
    </xf>
    <xf numFmtId="164" fontId="2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1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2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1A1A1A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600">
              <a:solidFill>
                <a:srgbClr val="000000"/>
              </a:solidFill>
              <a:round/>
            </a:ln>
          </c:spPr>
          <c:dLbls>
            <c:dLblPos val="outEnd"/>
            <c:showLegendKey val="0"/>
            <c:showVal val="0"/>
            <c:showCatName val="0"/>
            <c:showSerName val="0"/>
            <c:showPercent val="0"/>
          </c:dLbls>
          <c:val>
            <c:numRef>
              <c:f>Marksheet!$E$11:$E$21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</c:ser>
        <c:ser>
          <c:idx val="1"/>
          <c:order val="1"/>
          <c:spPr>
            <a:solidFill>
              <a:srgbClr val="993366"/>
            </a:solidFill>
            <a:ln w="12600">
              <a:solidFill>
                <a:srgbClr val="000000"/>
              </a:solidFill>
              <a:round/>
            </a:ln>
          </c:spPr>
          <c:dLbls>
            <c:dLblPos val="outEnd"/>
            <c:showLegendKey val="0"/>
            <c:showVal val="0"/>
            <c:showCatName val="0"/>
            <c:showSerName val="0"/>
            <c:showPercent val="0"/>
          </c:dLbls>
          <c:val>
            <c:numRef>
              <c:f>Marksheet!$F$11:$F$21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</c:ser>
        <c:ser>
          <c:idx val="2"/>
          <c:order val="2"/>
          <c:spPr>
            <a:noFill/>
            <a:ln>
              <a:noFill/>
            </a:ln>
          </c:spPr>
        </c:ser>
        <c:gapWidth val="150"/>
        <c:overlap val="0"/>
        <c:axId val="76334037"/>
        <c:axId val="69922476"/>
      </c:barChart>
      <c:catAx>
        <c:axId val="76334037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69922476"/>
        <c:crosses val="autoZero"/>
        <c:auto val="1"/>
        <c:lblAlgn val="ctr"/>
        <c:lblOffset val="100"/>
      </c:catAx>
      <c:valAx>
        <c:axId val="69922476"/>
        <c:scaling>
          <c:orientation val="minMax"/>
        </c:scaling>
        <c:delete val="1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noFill/>
          </a:ln>
        </c:spPr>
        <c:crossAx val="76334037"/>
        <c:crossesAt val="1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9</xdr:row>
      <xdr:rowOff>6480</xdr:rowOff>
    </xdr:from>
    <xdr:to>
      <xdr:col>2</xdr:col>
      <xdr:colOff>5040</xdr:colOff>
      <xdr:row>22</xdr:row>
      <xdr:rowOff>142920</xdr:rowOff>
    </xdr:to>
    <xdr:graphicFrame>
      <xdr:nvGraphicFramePr>
        <xdr:cNvPr id="0" name="Chart 1"/>
        <xdr:cNvGraphicFramePr/>
      </xdr:nvGraphicFramePr>
      <xdr:xfrm>
        <a:off x="27000" y="1804680"/>
        <a:ext cx="3008880" cy="2919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W45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42" activeCellId="0" sqref="F42"/>
    </sheetView>
  </sheetViews>
  <sheetFormatPr defaultRowHeight="13.2"/>
  <cols>
    <col collapsed="false" hidden="false" max="1" min="1" style="1" width="14.4285714285714"/>
    <col collapsed="false" hidden="false" max="2" min="2" style="2" width="28.530612244898"/>
    <col collapsed="false" hidden="false" max="3" min="3" style="2" width="7.98979591836735"/>
    <col collapsed="false" hidden="false" max="4" min="4" style="2" width="10.6530612244898"/>
    <col collapsed="false" hidden="false" max="6" min="5" style="2" width="8.87244897959184"/>
    <col collapsed="false" hidden="false" max="7" min="7" style="2" width="10.9897959183673"/>
    <col collapsed="false" hidden="false" max="8" min="8" style="3" width="9.0969387755102"/>
    <col collapsed="false" hidden="false" max="9" min="9" style="3" width="9.87244897959184"/>
    <col collapsed="false" hidden="false" max="10" min="10" style="3" width="14.8673469387755"/>
    <col collapsed="false" hidden="false" max="257" min="11" style="3" width="9.0969387755102"/>
    <col collapsed="false" hidden="false" max="1025" min="258" style="0" width="8.72959183673469"/>
  </cols>
  <sheetData>
    <row r="1" customFormat="false" ht="30" hidden="false" customHeight="true" outlineLevel="0" collapsed="false">
      <c r="A1" s="4" t="s">
        <v>0</v>
      </c>
      <c r="B1" s="5" t="s">
        <v>1</v>
      </c>
      <c r="C1" s="6" t="s">
        <v>2</v>
      </c>
      <c r="D1" s="6"/>
      <c r="E1" s="7" t="n">
        <v>100</v>
      </c>
      <c r="F1" s="8"/>
      <c r="G1" s="8"/>
      <c r="H1" s="8"/>
      <c r="I1" s="9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</row>
    <row r="2" customFormat="false" ht="13.95" hidden="false" customHeight="true" outlineLevel="0" collapsed="false">
      <c r="A2" s="6" t="s">
        <v>3</v>
      </c>
      <c r="B2" s="10" t="s">
        <v>4</v>
      </c>
      <c r="C2" s="11" t="s">
        <v>5</v>
      </c>
      <c r="D2" s="11"/>
      <c r="E2" s="12" t="n">
        <v>0</v>
      </c>
      <c r="F2" s="13"/>
      <c r="G2" s="13"/>
      <c r="H2" s="8"/>
      <c r="I2" s="9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</row>
    <row r="3" customFormat="false" ht="13.95" hidden="false" customHeight="true" outlineLevel="0" collapsed="false">
      <c r="A3" s="6"/>
      <c r="B3" s="14" t="s">
        <v>6</v>
      </c>
      <c r="C3" s="13"/>
      <c r="D3" s="13" t="s">
        <v>7</v>
      </c>
      <c r="E3" s="13" t="s">
        <v>8</v>
      </c>
      <c r="F3" s="13" t="s">
        <v>9</v>
      </c>
      <c r="G3" s="8" t="s">
        <v>10</v>
      </c>
      <c r="H3" s="13" t="s">
        <v>11</v>
      </c>
      <c r="I3" s="9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</row>
    <row r="4" customFormat="false" ht="13.95" hidden="false" customHeight="true" outlineLevel="0" collapsed="false">
      <c r="A4" s="15" t="s">
        <v>12</v>
      </c>
      <c r="B4" s="16" t="n">
        <v>40</v>
      </c>
      <c r="C4" s="17" t="n">
        <f aca="false">40/$B$4</f>
        <v>1</v>
      </c>
      <c r="D4" s="6" t="s">
        <v>13</v>
      </c>
      <c r="E4" s="18" t="n">
        <f aca="false">AVERAGE(E26:E457)</f>
        <v>60.2941176470588</v>
      </c>
      <c r="F4" s="18" t="n">
        <f aca="false">AVERAGE(F26:F457)</f>
        <v>60.2941176470588</v>
      </c>
      <c r="G4" s="18" t="n">
        <f aca="false">AVERAGE(G26:G457)</f>
        <v>0</v>
      </c>
      <c r="H4" s="18" t="n">
        <f aca="false">AVERAGE(H26:H457)</f>
        <v>60.2941176470588</v>
      </c>
      <c r="I4" s="9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</row>
    <row r="5" customFormat="false" ht="13.95" hidden="false" customHeight="true" outlineLevel="0" collapsed="false">
      <c r="A5" s="19" t="s">
        <v>14</v>
      </c>
      <c r="B5" s="16" t="n">
        <v>50</v>
      </c>
      <c r="C5" s="17" t="n">
        <f aca="false">10/($B$5-$B$4)</f>
        <v>1</v>
      </c>
      <c r="D5" s="6" t="s">
        <v>15</v>
      </c>
      <c r="E5" s="18" t="n">
        <f aca="false">STDEV(E26:E457)</f>
        <v>25.6485007015087</v>
      </c>
      <c r="F5" s="18" t="n">
        <f aca="false">STDEV(F26:F457)</f>
        <v>25.6485007015087</v>
      </c>
      <c r="G5" s="18" t="e">
        <f aca="false">STDEV(G26:G457)</f>
        <v>#DIV/0!</v>
      </c>
      <c r="H5" s="18" t="n">
        <f aca="false">STDEV(H26:H457)</f>
        <v>25.6485007015087</v>
      </c>
      <c r="I5" s="9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</row>
    <row r="6" customFormat="false" ht="13.95" hidden="false" customHeight="true" outlineLevel="0" collapsed="false">
      <c r="A6" s="19" t="s">
        <v>16</v>
      </c>
      <c r="B6" s="16" t="n">
        <v>60</v>
      </c>
      <c r="C6" s="8" t="n">
        <f aca="false">10/($B$6-$B$5)</f>
        <v>1</v>
      </c>
      <c r="D6" s="6" t="s">
        <v>17</v>
      </c>
      <c r="E6" s="18" t="e">
        <f aca="false">MODE(E26:E457)</f>
        <v>#VALUE!</v>
      </c>
      <c r="F6" s="18" t="e">
        <f aca="false">MODE(F26:F457)</f>
        <v>#VALUE!</v>
      </c>
      <c r="G6" s="18" t="e">
        <f aca="false">MODE(G26:G457)</f>
        <v>#VALUE!</v>
      </c>
      <c r="H6" s="18" t="e">
        <f aca="false">MODE(H26:H457)</f>
        <v>#VALUE!</v>
      </c>
      <c r="I6" s="9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</row>
    <row r="7" customFormat="false" ht="13.95" hidden="false" customHeight="true" outlineLevel="0" collapsed="false">
      <c r="A7" s="20" t="s">
        <v>18</v>
      </c>
      <c r="B7" s="16" t="n">
        <v>70</v>
      </c>
      <c r="C7" s="8" t="n">
        <f aca="false">10/($B$7-$B$6)</f>
        <v>1</v>
      </c>
      <c r="D7" s="6" t="s">
        <v>19</v>
      </c>
      <c r="E7" s="18" t="n">
        <f aca="false">MEDIAN(E26:E457)</f>
        <v>68</v>
      </c>
      <c r="F7" s="18" t="n">
        <f aca="false">MEDIAN(F26:F457)</f>
        <v>68</v>
      </c>
      <c r="G7" s="18" t="n">
        <f aca="false">MEDIAN(G26:G457)</f>
        <v>0</v>
      </c>
      <c r="H7" s="18" t="n">
        <f aca="false">MEDIAN(H26:H457)</f>
        <v>68</v>
      </c>
      <c r="I7" s="9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</row>
    <row r="8" customFormat="false" ht="13.95" hidden="false" customHeight="true" outlineLevel="0" collapsed="false">
      <c r="A8" s="20" t="s">
        <v>20</v>
      </c>
      <c r="B8" s="21" t="n">
        <v>90</v>
      </c>
      <c r="C8" s="8" t="n">
        <f aca="false">20/($B$8-$B$7)</f>
        <v>1</v>
      </c>
      <c r="D8" s="17"/>
      <c r="E8" s="18"/>
      <c r="F8" s="18"/>
      <c r="G8" s="13"/>
      <c r="H8" s="8"/>
      <c r="I8" s="9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</row>
    <row r="9" customFormat="false" ht="13.95" hidden="false" customHeight="true" outlineLevel="0" collapsed="false">
      <c r="A9" s="20"/>
      <c r="B9" s="22" t="s">
        <v>21</v>
      </c>
      <c r="C9" s="8" t="n">
        <f aca="false">10/(100-$B$8)</f>
        <v>1</v>
      </c>
      <c r="D9" s="17"/>
      <c r="E9" s="18"/>
      <c r="F9" s="18"/>
      <c r="G9" s="13"/>
      <c r="H9" s="8"/>
      <c r="I9" s="9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</row>
    <row r="10" customFormat="false" ht="51.75" hidden="false" customHeight="true" outlineLevel="0" collapsed="false">
      <c r="A10" s="23"/>
      <c r="B10" s="17"/>
      <c r="C10" s="17"/>
      <c r="D10" s="24" t="s">
        <v>22</v>
      </c>
      <c r="E10" s="25" t="s">
        <v>23</v>
      </c>
      <c r="F10" s="26" t="s">
        <v>24</v>
      </c>
      <c r="G10" s="27" t="s">
        <v>25</v>
      </c>
      <c r="H10" s="28" t="s">
        <v>26</v>
      </c>
      <c r="I10" s="29"/>
      <c r="J10" s="3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</row>
    <row r="11" customFormat="false" ht="13.95" hidden="false" customHeight="true" outlineLevel="0" collapsed="false">
      <c r="A11" s="31"/>
      <c r="B11" s="8"/>
      <c r="C11" s="32" t="s">
        <v>27</v>
      </c>
      <c r="D11" s="33" t="n">
        <v>9</v>
      </c>
      <c r="E11" s="17" t="n">
        <f aca="false">FREQUENCY(E26:E457,D11:D21)</f>
        <v>1</v>
      </c>
      <c r="F11" s="17" t="n">
        <f aca="false">FREQUENCY(F26:F457,D11:D21)</f>
        <v>1</v>
      </c>
      <c r="G11" s="34"/>
      <c r="H11" s="17" t="n">
        <f aca="false">FREQUENCY(H26:H457,D11:D21)</f>
        <v>1</v>
      </c>
      <c r="I11" s="34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</row>
    <row r="12" customFormat="false" ht="13.95" hidden="false" customHeight="true" outlineLevel="0" collapsed="false">
      <c r="A12" s="31"/>
      <c r="B12" s="8"/>
      <c r="C12" s="35" t="s">
        <v>28</v>
      </c>
      <c r="D12" s="33" t="n">
        <v>19</v>
      </c>
      <c r="E12" s="17" t="n">
        <f aca="false">E11</f>
        <v>1</v>
      </c>
      <c r="F12" s="17" t="n">
        <f aca="false">F11</f>
        <v>1</v>
      </c>
      <c r="G12" s="13"/>
      <c r="H12" s="17" t="n">
        <f aca="false">H11</f>
        <v>1</v>
      </c>
      <c r="I12" s="13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</row>
    <row r="13" customFormat="false" ht="13.95" hidden="false" customHeight="true" outlineLevel="0" collapsed="false">
      <c r="A13" s="31"/>
      <c r="B13" s="8"/>
      <c r="C13" s="35" t="s">
        <v>29</v>
      </c>
      <c r="D13" s="33" t="n">
        <v>29</v>
      </c>
      <c r="E13" s="17" t="n">
        <f aca="false">E11</f>
        <v>1</v>
      </c>
      <c r="F13" s="17" t="n">
        <f aca="false">F11</f>
        <v>1</v>
      </c>
      <c r="G13" s="13"/>
      <c r="H13" s="17" t="n">
        <f aca="false">H11</f>
        <v>1</v>
      </c>
      <c r="I13" s="13"/>
      <c r="J13" s="0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</row>
    <row r="14" customFormat="false" ht="13.95" hidden="false" customHeight="true" outlineLevel="0" collapsed="false">
      <c r="A14" s="31"/>
      <c r="B14" s="8"/>
      <c r="C14" s="35" t="s">
        <v>30</v>
      </c>
      <c r="D14" s="33" t="n">
        <v>34</v>
      </c>
      <c r="E14" s="17" t="n">
        <f aca="false">E11</f>
        <v>1</v>
      </c>
      <c r="F14" s="17" t="n">
        <f aca="false">F11</f>
        <v>1</v>
      </c>
      <c r="G14" s="34" t="n">
        <f aca="false">SUM($F11:$F15)/$G$22</f>
        <v>0.294117647058823</v>
      </c>
      <c r="H14" s="17" t="n">
        <f aca="false">H11</f>
        <v>1</v>
      </c>
      <c r="I14" s="34" t="n">
        <f aca="false">SUM($H11:$H15)/$G$22</f>
        <v>0.294117647058823</v>
      </c>
      <c r="J14" s="0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</row>
    <row r="15" customFormat="false" ht="13.95" hidden="false" customHeight="true" outlineLevel="0" collapsed="false">
      <c r="A15" s="31"/>
      <c r="B15" s="8"/>
      <c r="C15" s="35" t="s">
        <v>31</v>
      </c>
      <c r="D15" s="33" t="n">
        <v>39</v>
      </c>
      <c r="E15" s="17" t="n">
        <f aca="false">E11</f>
        <v>1</v>
      </c>
      <c r="F15" s="17" t="n">
        <f aca="false">F11</f>
        <v>1</v>
      </c>
      <c r="G15" s="34" t="n">
        <f aca="false">$F15/$G$22</f>
        <v>0.0588235294117647</v>
      </c>
      <c r="H15" s="17" t="n">
        <f aca="false">H11</f>
        <v>1</v>
      </c>
      <c r="I15" s="34" t="n">
        <f aca="false">$H15/$G$22</f>
        <v>0.0588235294117647</v>
      </c>
      <c r="J15" s="0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</row>
    <row r="16" customFormat="false" ht="13.95" hidden="false" customHeight="true" outlineLevel="0" collapsed="false">
      <c r="A16" s="31"/>
      <c r="B16" s="8"/>
      <c r="C16" s="35" t="s">
        <v>32</v>
      </c>
      <c r="D16" s="33" t="n">
        <v>49</v>
      </c>
      <c r="E16" s="17" t="n">
        <f aca="false">E11</f>
        <v>1</v>
      </c>
      <c r="F16" s="17" t="n">
        <f aca="false">F11</f>
        <v>1</v>
      </c>
      <c r="G16" s="34" t="n">
        <f aca="false">$F16/$G$22</f>
        <v>0.0588235294117647</v>
      </c>
      <c r="H16" s="17" t="n">
        <f aca="false">H11</f>
        <v>1</v>
      </c>
      <c r="I16" s="34" t="n">
        <f aca="false">$H16/$G$22</f>
        <v>0.0588235294117647</v>
      </c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</row>
    <row r="17" customFormat="false" ht="13.95" hidden="false" customHeight="true" outlineLevel="0" collapsed="false">
      <c r="A17" s="31"/>
      <c r="B17" s="8"/>
      <c r="C17" s="35" t="s">
        <v>33</v>
      </c>
      <c r="D17" s="33" t="n">
        <v>59</v>
      </c>
      <c r="E17" s="17" t="n">
        <f aca="false">E11</f>
        <v>1</v>
      </c>
      <c r="F17" s="17" t="n">
        <f aca="false">F11</f>
        <v>1</v>
      </c>
      <c r="G17" s="34" t="n">
        <f aca="false">$F17/$G$22</f>
        <v>0.0588235294117647</v>
      </c>
      <c r="H17" s="17" t="n">
        <f aca="false">H11</f>
        <v>1</v>
      </c>
      <c r="I17" s="34" t="n">
        <f aca="false">$F17/$G$22</f>
        <v>0.0588235294117647</v>
      </c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</row>
    <row r="18" customFormat="false" ht="13.95" hidden="false" customHeight="true" outlineLevel="0" collapsed="false">
      <c r="A18" s="31"/>
      <c r="B18" s="8"/>
      <c r="C18" s="35" t="s">
        <v>34</v>
      </c>
      <c r="D18" s="33" t="n">
        <v>69</v>
      </c>
      <c r="E18" s="17" t="n">
        <f aca="false">E11</f>
        <v>1</v>
      </c>
      <c r="F18" s="17" t="n">
        <f aca="false">F11</f>
        <v>1</v>
      </c>
      <c r="G18" s="34" t="n">
        <f aca="false">$F18/$G$22</f>
        <v>0.0588235294117647</v>
      </c>
      <c r="H18" s="17" t="n">
        <f aca="false">H11</f>
        <v>1</v>
      </c>
      <c r="I18" s="34" t="n">
        <f aca="false">$F18/$G$22</f>
        <v>0.0588235294117647</v>
      </c>
      <c r="J18" s="0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</row>
    <row r="19" customFormat="false" ht="13.95" hidden="false" customHeight="true" outlineLevel="0" collapsed="false">
      <c r="A19" s="31"/>
      <c r="B19" s="8"/>
      <c r="C19" s="36" t="s">
        <v>35</v>
      </c>
      <c r="D19" s="33" t="n">
        <v>79</v>
      </c>
      <c r="E19" s="17" t="n">
        <f aca="false">E11</f>
        <v>1</v>
      </c>
      <c r="F19" s="17" t="n">
        <f aca="false">F11</f>
        <v>1</v>
      </c>
      <c r="G19" s="34" t="n">
        <f aca="false">SUM($F19:$F21)/$G$22</f>
        <v>0.176470588235294</v>
      </c>
      <c r="H19" s="17" t="n">
        <f aca="false">H11</f>
        <v>1</v>
      </c>
      <c r="I19" s="34" t="n">
        <f aca="false">SUM($F19:$F21)/$G$22</f>
        <v>0.176470588235294</v>
      </c>
      <c r="J19" s="0"/>
      <c r="K19" s="0"/>
      <c r="L19" s="0"/>
      <c r="M19" s="37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</row>
    <row r="20" customFormat="false" ht="13.95" hidden="false" customHeight="true" outlineLevel="0" collapsed="false">
      <c r="A20" s="31"/>
      <c r="B20" s="8"/>
      <c r="C20" s="38" t="s">
        <v>36</v>
      </c>
      <c r="D20" s="33" t="n">
        <v>89</v>
      </c>
      <c r="E20" s="17" t="n">
        <f aca="false">E11</f>
        <v>1</v>
      </c>
      <c r="F20" s="17" t="n">
        <f aca="false">F11</f>
        <v>1</v>
      </c>
      <c r="G20" s="8"/>
      <c r="H20" s="17" t="n">
        <f aca="false">H11</f>
        <v>1</v>
      </c>
      <c r="I20" s="8"/>
      <c r="J20" s="0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</row>
    <row r="21" customFormat="false" ht="13.95" hidden="false" customHeight="true" outlineLevel="0" collapsed="false">
      <c r="A21" s="31"/>
      <c r="B21" s="8"/>
      <c r="C21" s="39" t="s">
        <v>37</v>
      </c>
      <c r="D21" s="33" t="n">
        <v>100</v>
      </c>
      <c r="E21" s="17" t="n">
        <f aca="false">E11</f>
        <v>1</v>
      </c>
      <c r="F21" s="17" t="n">
        <f aca="false">F11</f>
        <v>1</v>
      </c>
      <c r="G21" s="17"/>
      <c r="H21" s="17" t="n">
        <f aca="false">H11</f>
        <v>1</v>
      </c>
      <c r="I21" s="17"/>
      <c r="J21" s="0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</row>
    <row r="22" customFormat="false" ht="13.95" hidden="false" customHeight="true" outlineLevel="0" collapsed="false">
      <c r="A22" s="31"/>
      <c r="B22" s="8"/>
      <c r="C22" s="17"/>
      <c r="D22" s="40" t="s">
        <v>38</v>
      </c>
      <c r="E22" s="17" t="n">
        <f aca="false">SUM(E11:E21)</f>
        <v>11</v>
      </c>
      <c r="F22" s="17"/>
      <c r="G22" s="17" t="n">
        <f aca="false">COUNTIF(E26:E408,"&gt;0")</f>
        <v>17</v>
      </c>
      <c r="H22" s="17" t="n">
        <f aca="false">SUM(H11:H21)</f>
        <v>11</v>
      </c>
      <c r="I22" s="41"/>
      <c r="J22" s="0"/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</row>
    <row r="23" customFormat="false" ht="13.95" hidden="false" customHeight="true" outlineLevel="0" collapsed="false">
      <c r="A23" s="31"/>
      <c r="B23" s="8"/>
      <c r="C23" s="17"/>
      <c r="D23" s="40"/>
      <c r="E23" s="17"/>
      <c r="F23" s="17"/>
      <c r="G23" s="17"/>
      <c r="H23" s="9"/>
      <c r="I23" s="9"/>
      <c r="J23" s="0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</row>
    <row r="24" customFormat="false" ht="27.75" hidden="false" customHeight="true" outlineLevel="0" collapsed="false">
      <c r="A24" s="42" t="s">
        <v>39</v>
      </c>
      <c r="B24" s="42"/>
      <c r="C24" s="42"/>
      <c r="D24" s="42"/>
      <c r="E24" s="42"/>
      <c r="F24" s="42"/>
      <c r="G24" s="42"/>
      <c r="H24" s="42"/>
      <c r="I24" s="42"/>
      <c r="J24" s="0"/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</row>
    <row r="25" customFormat="false" ht="25.5" hidden="false" customHeight="true" outlineLevel="0" collapsed="false">
      <c r="A25" s="43" t="s">
        <v>40</v>
      </c>
      <c r="B25" s="43" t="s">
        <v>41</v>
      </c>
      <c r="C25" s="44" t="s">
        <v>42</v>
      </c>
      <c r="D25" s="19" t="s">
        <v>43</v>
      </c>
      <c r="E25" s="45" t="s">
        <v>44</v>
      </c>
      <c r="F25" s="46" t="s">
        <v>45</v>
      </c>
      <c r="G25" s="47" t="s">
        <v>46</v>
      </c>
      <c r="H25" s="48" t="s">
        <v>11</v>
      </c>
      <c r="I25" s="48" t="s">
        <v>47</v>
      </c>
      <c r="J25" s="49" t="s">
        <v>48</v>
      </c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</row>
    <row r="26" customFormat="false" ht="13.95" hidden="false" customHeight="true" outlineLevel="0" collapsed="false">
      <c r="A26" s="50" t="s">
        <v>49</v>
      </c>
      <c r="B26" s="50" t="s">
        <v>50</v>
      </c>
      <c r="C26" s="51" t="s">
        <v>51</v>
      </c>
      <c r="D26" s="50" t="s">
        <v>52</v>
      </c>
      <c r="E26" s="8" t="n">
        <v>98</v>
      </c>
      <c r="F26" s="17" t="n">
        <f aca="false">ROUND(IF(E26&lt;=$B$4,E26*$C$4,IF(AND(E26&gt;$B$4,E26&lt;=$B$5),40+(E26-$B$4)*$C$5,IF(AND(E26&gt;$B$5,E26&lt;=$B$6),50+(E26-$B$5)*$C$6,IF(AND(E26&gt;$B$6,E26&lt;=$B$7),60+(E26-$B$6)*$C$7,IF(AND(E26&gt;$B$7,E26&lt;=$B$8),70+(E26-$B$7)*$C$8,IF(AND(E26&gt;$B$8,E26&lt;=100),90+(E26-$B$8)*$C$9,-999)))))),0)</f>
        <v>98</v>
      </c>
      <c r="G26" s="8"/>
      <c r="H26" s="17" t="n">
        <f aca="false">ROUND((F26*$E$1+G26*$E$2)/100,0)</f>
        <v>98</v>
      </c>
      <c r="I26" s="52"/>
      <c r="J26" s="53"/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</row>
    <row r="27" customFormat="false" ht="13.95" hidden="false" customHeight="true" outlineLevel="0" collapsed="false">
      <c r="A27" s="50" t="s">
        <v>53</v>
      </c>
      <c r="B27" s="50" t="s">
        <v>54</v>
      </c>
      <c r="C27" s="51" t="s">
        <v>51</v>
      </c>
      <c r="D27" s="50" t="s">
        <v>55</v>
      </c>
      <c r="E27" s="8" t="n">
        <v>80</v>
      </c>
      <c r="F27" s="17" t="n">
        <f aca="false">ROUND(IF(E27&lt;=$B$4,E27*$C$4,IF(AND(E27&gt;$B$4,E27&lt;=$B$5),40+(E27-$B$4)*$C$5,IF(AND(E27&gt;$B$5,E27&lt;=$B$6),50+(E27-$B$5)*$C$6,IF(AND(E27&gt;$B$6,E27&lt;=$B$7),60+(E27-$B$6)*$C$7,IF(AND(E27&gt;$B$7,E27&lt;=$B$8),70+(E27-$B$7)*$C$8,IF(AND(E27&gt;$B$8,E27&lt;=100),90+(E27-$B$8)*$C$9,-999)))))),0)</f>
        <v>80</v>
      </c>
      <c r="G27" s="8"/>
      <c r="H27" s="17" t="n">
        <f aca="false">ROUND((F27*$E$1+G27*$E$2)/100,0)</f>
        <v>80</v>
      </c>
      <c r="I27" s="52"/>
      <c r="J27" s="53"/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</row>
    <row r="28" customFormat="false" ht="13.95" hidden="false" customHeight="true" outlineLevel="0" collapsed="false">
      <c r="A28" s="50" t="s">
        <v>56</v>
      </c>
      <c r="B28" s="50" t="s">
        <v>57</v>
      </c>
      <c r="C28" s="51" t="s">
        <v>58</v>
      </c>
      <c r="D28" s="50" t="s">
        <v>59</v>
      </c>
      <c r="E28" s="8" t="n">
        <v>16</v>
      </c>
      <c r="F28" s="17" t="n">
        <f aca="false">ROUND(IF(E28&lt;=$B$4,E28*$C$4,IF(AND(E28&gt;$B$4,E28&lt;=$B$5),40+(E28-$B$4)*$C$5,IF(AND(E28&gt;$B$5,E28&lt;=$B$6),50+(E28-$B$5)*$C$6,IF(AND(E28&gt;$B$6,E28&lt;=$B$7),60+(E28-$B$6)*$C$7,IF(AND(E28&gt;$B$7,E28&lt;=$B$8),70+(E28-$B$7)*$C$8,IF(AND(E28&gt;$B$8,E28&lt;=100),90+(E28-$B$8)*$C$9,-999)))))),0)</f>
        <v>16</v>
      </c>
      <c r="G28" s="54"/>
      <c r="H28" s="17" t="n">
        <f aca="false">ROUND((F28*$E$1+G28*$E$2)/100,0)</f>
        <v>16</v>
      </c>
      <c r="I28" s="55"/>
      <c r="J28" s="56"/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</row>
    <row r="29" customFormat="false" ht="13.95" hidden="false" customHeight="true" outlineLevel="0" collapsed="false">
      <c r="A29" s="50" t="s">
        <v>60</v>
      </c>
      <c r="B29" s="50" t="s">
        <v>61</v>
      </c>
      <c r="C29" s="51" t="s">
        <v>58</v>
      </c>
      <c r="D29" s="50" t="s">
        <v>62</v>
      </c>
      <c r="E29" s="8" t="n">
        <v>71</v>
      </c>
      <c r="F29" s="17" t="n">
        <f aca="false">ROUND(IF(E29&lt;=$B$4,E29*$C$4,IF(AND(E29&gt;$B$4,E29&lt;=$B$5),40+(E29-$B$4)*$C$5,IF(AND(E29&gt;$B$5,E29&lt;=$B$6),50+(E29-$B$5)*$C$6,IF(AND(E29&gt;$B$6,E29&lt;=$B$7),60+(E29-$B$6)*$C$7,IF(AND(E29&gt;$B$7,E29&lt;=$B$8),70+(E29-$B$7)*$C$8,IF(AND(E29&gt;$B$8,E29&lt;=100),90+(E29-$B$8)*$C$9,-999)))))),0)</f>
        <v>71</v>
      </c>
      <c r="G29" s="41"/>
      <c r="H29" s="17" t="n">
        <f aca="false">ROUND((F29*$E$1+G29*$E$2)/100,0)</f>
        <v>71</v>
      </c>
      <c r="I29" s="41"/>
      <c r="J29" s="57"/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</row>
    <row r="30" customFormat="false" ht="13.95" hidden="false" customHeight="true" outlineLevel="0" collapsed="false">
      <c r="A30" s="50" t="s">
        <v>63</v>
      </c>
      <c r="B30" s="50" t="s">
        <v>64</v>
      </c>
      <c r="C30" s="51" t="s">
        <v>51</v>
      </c>
      <c r="D30" s="50" t="s">
        <v>59</v>
      </c>
      <c r="E30" s="8"/>
      <c r="F30" s="0"/>
      <c r="G30" s="41" t="n">
        <v>0</v>
      </c>
      <c r="H30" s="0"/>
      <c r="I30" s="41" t="s">
        <v>65</v>
      </c>
      <c r="J30" s="57"/>
      <c r="K30" s="0"/>
      <c r="L30" s="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</row>
    <row r="31" customFormat="false" ht="13.95" hidden="false" customHeight="true" outlineLevel="0" collapsed="false">
      <c r="A31" s="50" t="s">
        <v>66</v>
      </c>
      <c r="B31" s="50" t="s">
        <v>67</v>
      </c>
      <c r="C31" s="51" t="s">
        <v>68</v>
      </c>
      <c r="D31" s="50" t="s">
        <v>69</v>
      </c>
      <c r="E31" s="41" t="n">
        <v>53</v>
      </c>
      <c r="F31" s="17" t="n">
        <f aca="false">ROUND(IF(E31&lt;=$B$4,E31*$C$4,IF(AND(E31&gt;$B$4,E31&lt;=$B$5),40+(E31-$B$4)*$C$5,IF(AND(E31&gt;$B$5,E31&lt;=$B$6),50+(E31-$B$5)*$C$6,IF(AND(E31&gt;$B$6,E31&lt;=$B$7),60+(E31-$B$6)*$C$7,IF(AND(E31&gt;$B$7,E31&lt;=$B$8),70+(E31-$B$7)*$C$8,IF(AND(E31&gt;$B$8,E31&lt;=100),90+(E31-$B$8)*$C$9,-999)))))),0)</f>
        <v>53</v>
      </c>
      <c r="G31" s="41"/>
      <c r="H31" s="17" t="n">
        <f aca="false">ROUND((F31*$E$1+G31*$E$2)/100,0)</f>
        <v>53</v>
      </c>
      <c r="I31" s="41"/>
      <c r="J31" s="57"/>
      <c r="K31" s="0"/>
      <c r="L31" s="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</row>
    <row r="32" customFormat="false" ht="13.95" hidden="false" customHeight="true" outlineLevel="0" collapsed="false">
      <c r="A32" s="50" t="s">
        <v>70</v>
      </c>
      <c r="B32" s="50" t="s">
        <v>71</v>
      </c>
      <c r="C32" s="51" t="s">
        <v>58</v>
      </c>
      <c r="D32" s="50" t="s">
        <v>59</v>
      </c>
      <c r="E32" s="41" t="n">
        <v>9</v>
      </c>
      <c r="F32" s="17" t="n">
        <f aca="false">ROUND(IF(E32&lt;=$B$4,E32*$C$4,IF(AND(E32&gt;$B$4,E32&lt;=$B$5),40+(E32-$B$4)*$C$5,IF(AND(E32&gt;$B$5,E32&lt;=$B$6),50+(E32-$B$5)*$C$6,IF(AND(E32&gt;$B$6,E32&lt;=$B$7),60+(E32-$B$6)*$C$7,IF(AND(E32&gt;$B$7,E32&lt;=$B$8),70+(E32-$B$7)*$C$8,IF(AND(E32&gt;$B$8,E32&lt;=100),90+(E32-$B$8)*$C$9,-999)))))),0)</f>
        <v>9</v>
      </c>
      <c r="G32" s="41"/>
      <c r="H32" s="17" t="n">
        <f aca="false">ROUND((F32*$E$1+G32*$E$2)/100,0)</f>
        <v>9</v>
      </c>
      <c r="I32" s="41"/>
      <c r="J32" s="57"/>
      <c r="K32" s="0"/>
      <c r="L32" s="0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</row>
    <row r="33" customFormat="false" ht="13.95" hidden="false" customHeight="true" outlineLevel="0" collapsed="false">
      <c r="A33" s="50" t="s">
        <v>72</v>
      </c>
      <c r="B33" s="50" t="s">
        <v>73</v>
      </c>
      <c r="C33" s="51" t="s">
        <v>51</v>
      </c>
      <c r="D33" s="50" t="s">
        <v>55</v>
      </c>
      <c r="E33" s="41" t="n">
        <v>63</v>
      </c>
      <c r="F33" s="17" t="n">
        <f aca="false">ROUND(IF(E33&lt;=$B$4,E33*$C$4,IF(AND(E33&gt;$B$4,E33&lt;=$B$5),40+(E33-$B$4)*$C$5,IF(AND(E33&gt;$B$5,E33&lt;=$B$6),50+(E33-$B$5)*$C$6,IF(AND(E33&gt;$B$6,E33&lt;=$B$7),60+(E33-$B$6)*$C$7,IF(AND(E33&gt;$B$7,E33&lt;=$B$8),70+(E33-$B$7)*$C$8,IF(AND(E33&gt;$B$8,E33&lt;=100),90+(E33-$B$8)*$C$9,-999)))))),0)</f>
        <v>63</v>
      </c>
      <c r="G33" s="41"/>
      <c r="H33" s="17" t="n">
        <f aca="false">ROUND((F33*$E$1+G33*$E$2)/100,0)</f>
        <v>63</v>
      </c>
      <c r="I33" s="41"/>
      <c r="J33" s="57"/>
      <c r="K33" s="0"/>
      <c r="L33" s="0"/>
      <c r="M33" s="0"/>
      <c r="N33" s="0"/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</row>
    <row r="34" customFormat="false" ht="13.95" hidden="false" customHeight="true" outlineLevel="0" collapsed="false">
      <c r="A34" s="50" t="s">
        <v>74</v>
      </c>
      <c r="B34" s="50" t="s">
        <v>75</v>
      </c>
      <c r="C34" s="51" t="s">
        <v>68</v>
      </c>
      <c r="D34" s="50" t="s">
        <v>69</v>
      </c>
      <c r="E34" s="41" t="n">
        <v>37</v>
      </c>
      <c r="F34" s="17" t="n">
        <f aca="false">ROUND(IF(E34&lt;=$B$4,E34*$C$4,IF(AND(E34&gt;$B$4,E34&lt;=$B$5),40+(E34-$B$4)*$C$5,IF(AND(E34&gt;$B$5,E34&lt;=$B$6),50+(E34-$B$5)*$C$6,IF(AND(E34&gt;$B$6,E34&lt;=$B$7),60+(E34-$B$6)*$C$7,IF(AND(E34&gt;$B$7,E34&lt;=$B$8),70+(E34-$B$7)*$C$8,IF(AND(E34&gt;$B$8,E34&lt;=100),90+(E34-$B$8)*$C$9,-999)))))),0)</f>
        <v>37</v>
      </c>
      <c r="G34" s="41"/>
      <c r="H34" s="17" t="n">
        <f aca="false">ROUND((F34*$E$1+G34*$E$2)/100,0)</f>
        <v>37</v>
      </c>
      <c r="I34" s="41"/>
      <c r="J34" s="57"/>
      <c r="K34" s="0"/>
      <c r="L34" s="0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</row>
    <row r="35" customFormat="false" ht="13.95" hidden="false" customHeight="true" outlineLevel="0" collapsed="false">
      <c r="A35" s="50" t="s">
        <v>76</v>
      </c>
      <c r="B35" s="50" t="s">
        <v>77</v>
      </c>
      <c r="C35" s="51" t="s">
        <v>58</v>
      </c>
      <c r="D35" s="50" t="s">
        <v>59</v>
      </c>
      <c r="E35" s="41" t="n">
        <v>85</v>
      </c>
      <c r="F35" s="17" t="n">
        <f aca="false">ROUND(IF(E35&lt;=$B$4,E35*$C$4,IF(AND(E35&gt;$B$4,E35&lt;=$B$5),40+(E35-$B$4)*$C$5,IF(AND(E35&gt;$B$5,E35&lt;=$B$6),50+(E35-$B$5)*$C$6,IF(AND(E35&gt;$B$6,E35&lt;=$B$7),60+(E35-$B$6)*$C$7,IF(AND(E35&gt;$B$7,E35&lt;=$B$8),70+(E35-$B$7)*$C$8,IF(AND(E35&gt;$B$8,E35&lt;=100),90+(E35-$B$8)*$C$9,-999)))))),0)</f>
        <v>85</v>
      </c>
      <c r="G35" s="41"/>
      <c r="H35" s="17" t="n">
        <f aca="false">ROUND((F35*$E$1+G35*$E$2)/100,0)</f>
        <v>85</v>
      </c>
      <c r="I35" s="41"/>
      <c r="J35" s="57"/>
      <c r="K35" s="0"/>
      <c r="L35" s="0"/>
      <c r="M35" s="0"/>
      <c r="N35" s="0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</row>
    <row r="36" customFormat="false" ht="13.95" hidden="false" customHeight="true" outlineLevel="0" collapsed="false">
      <c r="A36" s="50" t="s">
        <v>78</v>
      </c>
      <c r="B36" s="50" t="s">
        <v>79</v>
      </c>
      <c r="C36" s="51" t="s">
        <v>68</v>
      </c>
      <c r="D36" s="50" t="s">
        <v>69</v>
      </c>
      <c r="E36" s="41" t="n">
        <v>67</v>
      </c>
      <c r="F36" s="17" t="n">
        <f aca="false">ROUND(IF(E36&lt;=$B$4,E36*$C$4,IF(AND(E36&gt;$B$4,E36&lt;=$B$5),40+(E36-$B$4)*$C$5,IF(AND(E36&gt;$B$5,E36&lt;=$B$6),50+(E36-$B$5)*$C$6,IF(AND(E36&gt;$B$6,E36&lt;=$B$7),60+(E36-$B$6)*$C$7,IF(AND(E36&gt;$B$7,E36&lt;=$B$8),70+(E36-$B$7)*$C$8,IF(AND(E36&gt;$B$8,E36&lt;=100),90+(E36-$B$8)*$C$9,-999)))))),0)</f>
        <v>67</v>
      </c>
      <c r="G36" s="41"/>
      <c r="H36" s="17" t="n">
        <f aca="false">ROUND((F36*$E$1+G36*$E$2)/100,0)</f>
        <v>67</v>
      </c>
      <c r="I36" s="41"/>
      <c r="J36" s="57"/>
      <c r="K36" s="0"/>
      <c r="L36" s="0"/>
      <c r="M36" s="0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</row>
    <row r="37" customFormat="false" ht="13.95" hidden="false" customHeight="true" outlineLevel="0" collapsed="false">
      <c r="A37" s="50" t="s">
        <v>80</v>
      </c>
      <c r="B37" s="50" t="s">
        <v>81</v>
      </c>
      <c r="C37" s="51" t="s">
        <v>51</v>
      </c>
      <c r="D37" s="50" t="s">
        <v>52</v>
      </c>
      <c r="E37" s="41" t="n">
        <v>73</v>
      </c>
      <c r="F37" s="17" t="n">
        <f aca="false">ROUND(IF(E37&lt;=$B$4,E37*$C$4,IF(AND(E37&gt;$B$4,E37&lt;=$B$5),40+(E37-$B$4)*$C$5,IF(AND(E37&gt;$B$5,E37&lt;=$B$6),50+(E37-$B$5)*$C$6,IF(AND(E37&gt;$B$6,E37&lt;=$B$7),60+(E37-$B$6)*$C$7,IF(AND(E37&gt;$B$7,E37&lt;=$B$8),70+(E37-$B$7)*$C$8,IF(AND(E37&gt;$B$8,E37&lt;=100),90+(E37-$B$8)*$C$9,-999)))))),0)</f>
        <v>73</v>
      </c>
      <c r="G37" s="41"/>
      <c r="H37" s="17" t="n">
        <f aca="false">ROUND((F37*$E$1+G37*$E$2)/100,0)</f>
        <v>73</v>
      </c>
      <c r="I37" s="41"/>
      <c r="J37" s="57"/>
      <c r="K37" s="0"/>
      <c r="L37" s="0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</row>
    <row r="38" customFormat="false" ht="13.95" hidden="false" customHeight="true" outlineLevel="0" collapsed="false">
      <c r="A38" s="50" t="s">
        <v>82</v>
      </c>
      <c r="B38" s="50" t="s">
        <v>83</v>
      </c>
      <c r="C38" s="51" t="s">
        <v>58</v>
      </c>
      <c r="D38" s="50" t="s">
        <v>59</v>
      </c>
      <c r="E38" s="41" t="n">
        <v>70</v>
      </c>
      <c r="F38" s="17" t="n">
        <f aca="false">ROUND(IF(E38&lt;=$B$4,E38*$C$4,IF(AND(E38&gt;$B$4,E38&lt;=$B$5),40+(E38-$B$4)*$C$5,IF(AND(E38&gt;$B$5,E38&lt;=$B$6),50+(E38-$B$5)*$C$6,IF(AND(E38&gt;$B$6,E38&lt;=$B$7),60+(E38-$B$6)*$C$7,IF(AND(E38&gt;$B$7,E38&lt;=$B$8),70+(E38-$B$7)*$C$8,IF(AND(E38&gt;$B$8,E38&lt;=100),90+(E38-$B$8)*$C$9,-999)))))),0)</f>
        <v>70</v>
      </c>
      <c r="G38" s="41"/>
      <c r="H38" s="17" t="n">
        <f aca="false">ROUND((F38*$E$1+G38*$E$2)/100,0)</f>
        <v>70</v>
      </c>
      <c r="I38" s="41"/>
      <c r="J38" s="57"/>
      <c r="K38" s="0"/>
      <c r="L38" s="0"/>
      <c r="M38" s="0"/>
      <c r="N38" s="0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</row>
    <row r="39" customFormat="false" ht="13.95" hidden="false" customHeight="true" outlineLevel="0" collapsed="false">
      <c r="A39" s="50" t="s">
        <v>84</v>
      </c>
      <c r="B39" s="50" t="s">
        <v>85</v>
      </c>
      <c r="C39" s="51" t="s">
        <v>51</v>
      </c>
      <c r="D39" s="50" t="s">
        <v>52</v>
      </c>
      <c r="E39" s="41" t="n">
        <v>81</v>
      </c>
      <c r="F39" s="17" t="n">
        <f aca="false">ROUND(IF(E39&lt;=$B$4,E39*$C$4,IF(AND(E39&gt;$B$4,E39&lt;=$B$5),40+(E39-$B$4)*$C$5,IF(AND(E39&gt;$B$5,E39&lt;=$B$6),50+(E39-$B$5)*$C$6,IF(AND(E39&gt;$B$6,E39&lt;=$B$7),60+(E39-$B$6)*$C$7,IF(AND(E39&gt;$B$7,E39&lt;=$B$8),70+(E39-$B$7)*$C$8,IF(AND(E39&gt;$B$8,E39&lt;=100),90+(E39-$B$8)*$C$9,-999)))))),0)</f>
        <v>81</v>
      </c>
      <c r="G39" s="41"/>
      <c r="H39" s="17" t="n">
        <f aca="false">ROUND((F39*$E$1+G39*$E$2)/100,0)</f>
        <v>81</v>
      </c>
      <c r="I39" s="41"/>
      <c r="J39" s="57"/>
      <c r="K39" s="0"/>
      <c r="L39" s="0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</row>
    <row r="40" customFormat="false" ht="13.95" hidden="false" customHeight="true" outlineLevel="0" collapsed="false">
      <c r="A40" s="50" t="s">
        <v>86</v>
      </c>
      <c r="B40" s="50" t="s">
        <v>87</v>
      </c>
      <c r="C40" s="51" t="s">
        <v>68</v>
      </c>
      <c r="D40" s="50" t="s">
        <v>69</v>
      </c>
      <c r="E40" s="41" t="n">
        <v>18</v>
      </c>
      <c r="F40" s="17" t="n">
        <f aca="false">ROUND(IF(E40&lt;=$B$4,E40*$C$4,IF(AND(E40&gt;$B$4,E40&lt;=$B$5),40+(E40-$B$4)*$C$5,IF(AND(E40&gt;$B$5,E40&lt;=$B$6),50+(E40-$B$5)*$C$6,IF(AND(E40&gt;$B$6,E40&lt;=$B$7),60+(E40-$B$6)*$C$7,IF(AND(E40&gt;$B$7,E40&lt;=$B$8),70+(E40-$B$7)*$C$8,IF(AND(E40&gt;$B$8,E40&lt;=100),90+(E40-$B$8)*$C$9,-999)))))),0)</f>
        <v>18</v>
      </c>
      <c r="G40" s="41"/>
      <c r="H40" s="17" t="n">
        <f aca="false">ROUND((F40*$E$1+G40*$E$2)/100,0)</f>
        <v>18</v>
      </c>
      <c r="I40" s="41"/>
      <c r="J40" s="57"/>
      <c r="K40" s="0"/>
      <c r="L40" s="0"/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</row>
    <row r="41" customFormat="false" ht="13.95" hidden="false" customHeight="true" outlineLevel="0" collapsed="false">
      <c r="A41" s="50" t="s">
        <v>88</v>
      </c>
      <c r="B41" s="50" t="s">
        <v>89</v>
      </c>
      <c r="C41" s="51" t="s">
        <v>58</v>
      </c>
      <c r="D41" s="50" t="s">
        <v>59</v>
      </c>
      <c r="E41" s="41" t="n">
        <v>61</v>
      </c>
      <c r="F41" s="17" t="n">
        <f aca="false">ROUND(IF(E41&lt;=$B$4,E41*$C$4,IF(AND(E41&gt;$B$4,E41&lt;=$B$5),40+(E41-$B$4)*$C$5,IF(AND(E41&gt;$B$5,E41&lt;=$B$6),50+(E41-$B$5)*$C$6,IF(AND(E41&gt;$B$6,E41&lt;=$B$7),60+(E41-$B$6)*$C$7,IF(AND(E41&gt;$B$7,E41&lt;=$B$8),70+(E41-$B$7)*$C$8,IF(AND(E41&gt;$B$8,E41&lt;=100),90+(E41-$B$8)*$C$9,-999)))))),0)</f>
        <v>61</v>
      </c>
      <c r="G41" s="41"/>
      <c r="H41" s="17" t="n">
        <f aca="false">ROUND((F41*$E$1+G41*$E$2)/100,0)</f>
        <v>61</v>
      </c>
      <c r="I41" s="41"/>
      <c r="J41" s="57"/>
      <c r="K41" s="0"/>
      <c r="L41" s="0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</row>
    <row r="42" customFormat="false" ht="13.95" hidden="false" customHeight="true" outlineLevel="0" collapsed="false">
      <c r="A42" s="50" t="s">
        <v>90</v>
      </c>
      <c r="B42" s="50" t="s">
        <v>91</v>
      </c>
      <c r="C42" s="51" t="s">
        <v>51</v>
      </c>
      <c r="D42" s="50" t="s">
        <v>55</v>
      </c>
      <c r="E42" s="41" t="n">
        <v>75</v>
      </c>
      <c r="F42" s="17" t="n">
        <f aca="false">ROUND(IF(E42&lt;=$B$4,E42*$C$4,IF(AND(E42&gt;$B$4,E42&lt;=$B$5),40+(E42-$B$4)*$C$5,IF(AND(E42&gt;$B$5,E42&lt;=$B$6),50+(E42-$B$5)*$C$6,IF(AND(E42&gt;$B$6,E42&lt;=$B$7),60+(E42-$B$6)*$C$7,IF(AND(E42&gt;$B$7,E42&lt;=$B$8),70+(E42-$B$7)*$C$8,IF(AND(E42&gt;$B$8,E42&lt;=100),90+(E42-$B$8)*$C$9,-999)))))),0)</f>
        <v>75</v>
      </c>
      <c r="G42" s="41"/>
      <c r="H42" s="17" t="n">
        <f aca="false">ROUND((F42*$E$1+G42*$E$2)/100,0)</f>
        <v>75</v>
      </c>
      <c r="I42" s="41"/>
      <c r="J42" s="57"/>
      <c r="K42" s="0"/>
      <c r="L42" s="0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</row>
    <row r="43" customFormat="false" ht="13.95" hidden="false" customHeight="true" outlineLevel="0" collapsed="false">
      <c r="A43" s="50" t="s">
        <v>92</v>
      </c>
      <c r="B43" s="50" t="s">
        <v>93</v>
      </c>
      <c r="C43" s="51" t="s">
        <v>58</v>
      </c>
      <c r="D43" s="50" t="s">
        <v>59</v>
      </c>
      <c r="E43" s="41" t="n">
        <v>68</v>
      </c>
      <c r="F43" s="17" t="n">
        <f aca="false">ROUND(IF(E43&lt;=$B$4,E43*$C$4,IF(AND(E43&gt;$B$4,E43&lt;=$B$5),40+(E43-$B$4)*$C$5,IF(AND(E43&gt;$B$5,E43&lt;=$B$6),50+(E43-$B$5)*$C$6,IF(AND(E43&gt;$B$6,E43&lt;=$B$7),60+(E43-$B$6)*$C$7,IF(AND(E43&gt;$B$7,E43&lt;=$B$8),70+(E43-$B$7)*$C$8,IF(AND(E43&gt;$B$8,E43&lt;=100),90+(E43-$B$8)*$C$9,-999)))))),0)</f>
        <v>68</v>
      </c>
      <c r="G43" s="41"/>
      <c r="H43" s="17" t="n">
        <f aca="false">ROUND((F43*$E$1+G43*$E$2)/100,0)</f>
        <v>68</v>
      </c>
      <c r="I43" s="41"/>
      <c r="J43" s="57"/>
      <c r="K43" s="0"/>
      <c r="L43" s="0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  <c r="IA43" s="0"/>
      <c r="IB43" s="0"/>
      <c r="IC43" s="0"/>
      <c r="ID43" s="0"/>
      <c r="IE43" s="0"/>
      <c r="IF43" s="0"/>
      <c r="IG43" s="0"/>
      <c r="IH43" s="0"/>
      <c r="II43" s="0"/>
      <c r="IJ43" s="0"/>
      <c r="IK43" s="0"/>
      <c r="IL43" s="0"/>
      <c r="IM43" s="0"/>
      <c r="IN43" s="0"/>
      <c r="IO43" s="0"/>
      <c r="IP43" s="0"/>
      <c r="IQ43" s="0"/>
      <c r="IR43" s="0"/>
      <c r="IS43" s="0"/>
      <c r="IT43" s="0"/>
      <c r="IU43" s="0"/>
      <c r="IV43" s="0"/>
      <c r="IW43" s="0"/>
    </row>
    <row r="44" customFormat="false" ht="13.2" hidden="false" customHeight="false" outlineLevel="0" collapsed="false">
      <c r="A44" s="41"/>
      <c r="B44" s="41"/>
      <c r="C44" s="41"/>
      <c r="D44" s="41"/>
      <c r="E44" s="41"/>
      <c r="F44" s="17"/>
      <c r="G44" s="41"/>
      <c r="H44" s="17"/>
      <c r="I44" s="41"/>
      <c r="J44" s="57"/>
      <c r="K44" s="0"/>
      <c r="L44" s="0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  <c r="IS44" s="0"/>
      <c r="IT44" s="0"/>
      <c r="IU44" s="0"/>
      <c r="IV44" s="0"/>
      <c r="IW44" s="0"/>
    </row>
    <row r="45" customFormat="false" ht="13.2" hidden="false" customHeight="false" outlineLevel="0" collapsed="false">
      <c r="A45" s="41"/>
      <c r="B45" s="41"/>
      <c r="C45" s="41"/>
      <c r="D45" s="41"/>
      <c r="E45" s="41"/>
      <c r="F45" s="17"/>
      <c r="G45" s="41"/>
      <c r="H45" s="17"/>
      <c r="I45" s="41"/>
      <c r="J45" s="57"/>
      <c r="K45" s="0"/>
      <c r="L45" s="0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  <c r="IA45" s="0"/>
      <c r="IB45" s="0"/>
      <c r="IC45" s="0"/>
      <c r="ID45" s="0"/>
      <c r="IE45" s="0"/>
      <c r="IF45" s="0"/>
      <c r="IG45" s="0"/>
      <c r="IH45" s="0"/>
      <c r="II45" s="0"/>
      <c r="IJ45" s="0"/>
      <c r="IK45" s="0"/>
      <c r="IL45" s="0"/>
      <c r="IM45" s="0"/>
      <c r="IN45" s="0"/>
      <c r="IO45" s="0"/>
      <c r="IP45" s="0"/>
      <c r="IQ45" s="0"/>
      <c r="IR45" s="0"/>
      <c r="IS45" s="0"/>
      <c r="IT45" s="0"/>
      <c r="IU45" s="0"/>
      <c r="IV45" s="0"/>
      <c r="IW45" s="0"/>
    </row>
  </sheetData>
  <mergeCells count="2">
    <mergeCell ref="I1:I9"/>
    <mergeCell ref="A24:I24"/>
  </mergeCells>
  <printOptions headings="false" gridLines="false" gridLinesSet="true" horizontalCentered="false" verticalCentered="false"/>
  <pageMargins left="0.7875" right="0.590277777777778" top="0.984027777777778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9" activeCellId="0" sqref="D19"/>
    </sheetView>
  </sheetViews>
  <sheetFormatPr defaultRowHeight="13.2"/>
  <cols>
    <col collapsed="false" hidden="false" max="3" min="1" style="0" width="8.72959183673469"/>
    <col collapsed="false" hidden="false" max="4" min="4" style="0" width="9.98979591836735"/>
    <col collapsed="false" hidden="false" max="1025" min="5" style="0" width="8.72959183673469"/>
  </cols>
  <sheetData>
    <row r="1" customFormat="false" ht="15.6" hidden="false" customHeight="false" outlineLevel="0" collapsed="false">
      <c r="A1" s="58" t="str">
        <f aca="false">Marksheet!A1</f>
        <v>MATH431</v>
      </c>
      <c r="C1" s="59" t="s">
        <v>94</v>
      </c>
      <c r="D1" s="59"/>
    </row>
    <row r="2" customFormat="false" ht="39.6" hidden="false" customHeight="false" outlineLevel="0" collapsed="false">
      <c r="B2" s="60" t="s">
        <v>95</v>
      </c>
      <c r="C2" s="60" t="s">
        <v>96</v>
      </c>
      <c r="D2" s="60" t="s">
        <v>97</v>
      </c>
      <c r="E2" s="61" t="s">
        <v>98</v>
      </c>
      <c r="F2" s="61"/>
      <c r="G2" s="61" t="s">
        <v>99</v>
      </c>
      <c r="H2" s="61"/>
    </row>
    <row r="3" customFormat="false" ht="118.8" hidden="false" customHeight="false" outlineLevel="0" collapsed="false">
      <c r="A3" s="62" t="str">
        <f aca="false">Marksheet!B1</f>
        <v>INTRODUCTION TO MODERN PARTICLE THEORY</v>
      </c>
      <c r="B3" s="63" t="n">
        <f aca="false">Marksheet!G22</f>
        <v>17</v>
      </c>
      <c r="E3" s="61" t="s">
        <v>100</v>
      </c>
      <c r="F3" s="61" t="s">
        <v>101</v>
      </c>
      <c r="G3" s="61" t="s">
        <v>100</v>
      </c>
      <c r="H3" s="61" t="s">
        <v>101</v>
      </c>
    </row>
    <row r="4" customFormat="false" ht="13.2" hidden="false" customHeight="false" outlineLevel="0" collapsed="false">
      <c r="C4" s="64" t="n">
        <f aca="false">Marksheet!F4</f>
        <v>60.2941176470588</v>
      </c>
      <c r="D4" s="64" t="n">
        <f aca="false">Marksheet!F5</f>
        <v>25.6485007015087</v>
      </c>
      <c r="E4" s="63" t="n">
        <f aca="false">SUM(Marksheet!H11:H14)</f>
        <v>4</v>
      </c>
      <c r="F4" s="65" t="n">
        <f aca="false">Marksheet!I14*100</f>
        <v>29.4117647058824</v>
      </c>
      <c r="G4" s="63" t="n">
        <f aca="false">Marksheet!H15</f>
        <v>1</v>
      </c>
      <c r="H4" s="65" t="n">
        <f aca="false">Marksheet!I15*100</f>
        <v>5.88235294117647</v>
      </c>
    </row>
    <row r="5" customFormat="false" ht="13.2" hidden="false" customHeight="false" outlineLevel="0" collapsed="false">
      <c r="A5" s="0" t="s">
        <v>102</v>
      </c>
      <c r="B5" s="63" t="n">
        <f aca="false">COUNTA(Marksheet!I26:I399)</f>
        <v>1</v>
      </c>
    </row>
    <row r="7" customFormat="false" ht="13.2" hidden="false" customHeight="false" outlineLevel="0" collapsed="false">
      <c r="A7" s="61" t="s">
        <v>103</v>
      </c>
      <c r="B7" s="61"/>
      <c r="C7" s="61"/>
      <c r="D7" s="61"/>
      <c r="E7" s="61"/>
      <c r="F7" s="61"/>
      <c r="G7" s="61"/>
      <c r="H7" s="61"/>
      <c r="I7" s="61"/>
      <c r="J7" s="61"/>
    </row>
    <row r="8" customFormat="false" ht="13.2" hidden="false" customHeight="false" outlineLevel="0" collapsed="false">
      <c r="A8" s="61"/>
      <c r="B8" s="61"/>
      <c r="C8" s="61"/>
      <c r="D8" s="61"/>
      <c r="E8" s="61"/>
      <c r="F8" s="61"/>
      <c r="G8" s="61"/>
      <c r="H8" s="61"/>
      <c r="I8" s="61"/>
      <c r="J8" s="61"/>
    </row>
    <row r="9" customFormat="false" ht="13.2" hidden="false" customHeight="false" outlineLevel="0" collapsed="false">
      <c r="A9" s="61" t="s">
        <v>104</v>
      </c>
      <c r="B9" s="61" t="s">
        <v>105</v>
      </c>
      <c r="C9" s="61" t="s">
        <v>106</v>
      </c>
      <c r="D9" s="61" t="s">
        <v>107</v>
      </c>
      <c r="E9" s="61" t="s">
        <v>108</v>
      </c>
      <c r="F9" s="61" t="s">
        <v>109</v>
      </c>
      <c r="G9" s="61" t="s">
        <v>110</v>
      </c>
      <c r="H9" s="61" t="s">
        <v>111</v>
      </c>
      <c r="I9" s="61" t="s">
        <v>112</v>
      </c>
      <c r="J9" s="61" t="s">
        <v>113</v>
      </c>
    </row>
    <row r="10" customFormat="false" ht="13.2" hidden="false" customHeight="false" outlineLevel="0" collapsed="false">
      <c r="A10" s="63" t="n">
        <f aca="false">Marksheet!H11</f>
        <v>1</v>
      </c>
      <c r="B10" s="63" t="n">
        <f aca="false">Marksheet!H12</f>
        <v>1</v>
      </c>
      <c r="C10" s="63" t="n">
        <f aca="false">Marksheet!H13</f>
        <v>1</v>
      </c>
      <c r="D10" s="66" t="n">
        <f aca="false">Marksheet!H14+Marksheet!H15</f>
        <v>2</v>
      </c>
      <c r="E10" s="63" t="n">
        <f aca="false">Marksheet!H16</f>
        <v>1</v>
      </c>
      <c r="F10" s="63" t="n">
        <f aca="false">Marksheet!H17</f>
        <v>1</v>
      </c>
      <c r="G10" s="63" t="n">
        <f aca="false">Marksheet!H18</f>
        <v>1</v>
      </c>
      <c r="H10" s="63" t="n">
        <f aca="false">Marksheet!H19</f>
        <v>1</v>
      </c>
      <c r="I10" s="63" t="n">
        <f aca="false">Marksheet!H20</f>
        <v>1</v>
      </c>
      <c r="J10" s="63" t="n">
        <f aca="false">Marksheet!H21</f>
        <v>1</v>
      </c>
    </row>
  </sheetData>
  <sheetProtection sheet="true" objects="true" scenarios="true"/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4" activeCellId="0" sqref="B14"/>
    </sheetView>
  </sheetViews>
  <sheetFormatPr defaultRowHeight="13.2"/>
  <cols>
    <col collapsed="false" hidden="false" max="1" min="1" style="0" width="11.3214285714286"/>
    <col collapsed="false" hidden="false" max="2" min="2" style="0" width="14.8673469387755"/>
    <col collapsed="false" hidden="false" max="3" min="3" style="0" width="8.43367346938776"/>
    <col collapsed="false" hidden="false" max="4" min="4" style="0" width="5.65816326530612"/>
    <col collapsed="false" hidden="false" max="5" min="5" style="0" width="5.3265306122449"/>
    <col collapsed="false" hidden="false" max="7" min="6" style="0" width="5.43367346938776"/>
    <col collapsed="false" hidden="false" max="8" min="8" style="0" width="4.10204081632653"/>
    <col collapsed="false" hidden="false" max="10" min="9" style="0" width="3.87755102040816"/>
    <col collapsed="false" hidden="false" max="11" min="11" style="0" width="3.55612244897959"/>
    <col collapsed="false" hidden="false" max="13" min="12" style="0" width="4.99489795918367"/>
    <col collapsed="false" hidden="false" max="14" min="14" style="0" width="3.99489795918367"/>
    <col collapsed="false" hidden="false" max="15" min="15" style="0" width="3.33163265306122"/>
    <col collapsed="false" hidden="false" max="17" min="16" style="0" width="3.99489795918367"/>
    <col collapsed="false" hidden="false" max="18" min="18" style="0" width="4.10204081632653"/>
    <col collapsed="false" hidden="false" max="19" min="19" style="0" width="4.3265306122449"/>
    <col collapsed="false" hidden="false" max="20" min="20" style="0" width="4.43877551020408"/>
    <col collapsed="false" hidden="false" max="21" min="21" style="0" width="4.3265306122449"/>
    <col collapsed="false" hidden="false" max="22" min="22" style="0" width="3.55612244897959"/>
    <col collapsed="false" hidden="false" max="24" min="23" style="0" width="3.87755102040816"/>
    <col collapsed="false" hidden="false" max="25" min="25" style="0" width="4.99489795918367"/>
    <col collapsed="false" hidden="false" max="1025" min="26" style="0" width="8.72959183673469"/>
  </cols>
  <sheetData>
    <row r="1" customFormat="false" ht="53.4" hidden="false" customHeight="false" outlineLevel="0" collapsed="false">
      <c r="A1" s="67" t="s">
        <v>114</v>
      </c>
      <c r="B1" s="68"/>
      <c r="C1" s="69" t="s">
        <v>115</v>
      </c>
      <c r="D1" s="70" t="s">
        <v>13</v>
      </c>
      <c r="E1" s="71" t="s">
        <v>15</v>
      </c>
      <c r="F1" s="70" t="s">
        <v>17</v>
      </c>
      <c r="G1" s="70" t="s">
        <v>19</v>
      </c>
      <c r="H1" s="67" t="n">
        <v>40</v>
      </c>
      <c r="I1" s="67" t="n">
        <v>50</v>
      </c>
      <c r="J1" s="67" t="n">
        <v>60</v>
      </c>
      <c r="K1" s="67" t="n">
        <v>70</v>
      </c>
      <c r="L1" s="67" t="n">
        <v>90</v>
      </c>
      <c r="M1" s="67" t="n">
        <v>100</v>
      </c>
      <c r="N1" s="41"/>
      <c r="O1" s="72" t="s">
        <v>116</v>
      </c>
      <c r="P1" s="72" t="s">
        <v>117</v>
      </c>
      <c r="Q1" s="72" t="s">
        <v>118</v>
      </c>
      <c r="R1" s="72" t="s">
        <v>119</v>
      </c>
      <c r="S1" s="72" t="s">
        <v>120</v>
      </c>
      <c r="T1" s="72" t="s">
        <v>121</v>
      </c>
      <c r="U1" s="72" t="s">
        <v>122</v>
      </c>
      <c r="V1" s="72" t="s">
        <v>123</v>
      </c>
      <c r="W1" s="72" t="s">
        <v>124</v>
      </c>
      <c r="X1" s="72" t="s">
        <v>125</v>
      </c>
      <c r="Y1" s="72" t="s">
        <v>126</v>
      </c>
    </row>
    <row r="2" customFormat="false" ht="16.8" hidden="false" customHeight="false" outlineLevel="0" collapsed="false">
      <c r="A2" s="73" t="str">
        <f aca="false">Marksheet!A1</f>
        <v>MATH431</v>
      </c>
      <c r="B2" s="74" t="s">
        <v>127</v>
      </c>
      <c r="C2" s="75" t="n">
        <f aca="false">Marksheet!G22</f>
        <v>17</v>
      </c>
      <c r="D2" s="76" t="n">
        <f aca="false">Marksheet!E4</f>
        <v>60.2941176470588</v>
      </c>
      <c r="E2" s="76" t="n">
        <f aca="false">Marksheet!E5</f>
        <v>25.6485007015087</v>
      </c>
      <c r="F2" s="76" t="e">
        <f aca="false">Marksheet!E6</f>
        <v>#VALUE!</v>
      </c>
      <c r="G2" s="76" t="n">
        <f aca="false">Marksheet!E7</f>
        <v>68</v>
      </c>
      <c r="H2" s="77" t="n">
        <f aca="false">Marksheet!B4</f>
        <v>40</v>
      </c>
      <c r="I2" s="77" t="n">
        <f aca="false">Marksheet!B5</f>
        <v>50</v>
      </c>
      <c r="J2" s="77" t="n">
        <f aca="false">Marksheet!B6</f>
        <v>60</v>
      </c>
      <c r="K2" s="77" t="n">
        <f aca="false">Marksheet!B7</f>
        <v>70</v>
      </c>
      <c r="L2" s="77" t="n">
        <f aca="false">Marksheet!B8</f>
        <v>90</v>
      </c>
      <c r="M2" s="77" t="n">
        <v>100</v>
      </c>
      <c r="N2" s="77"/>
      <c r="O2" s="78" t="n">
        <f aca="false">Marksheet!E11</f>
        <v>1</v>
      </c>
      <c r="P2" s="78" t="n">
        <f aca="false">Marksheet!E12</f>
        <v>1</v>
      </c>
      <c r="Q2" s="78" t="n">
        <f aca="false">Marksheet!E13</f>
        <v>1</v>
      </c>
      <c r="R2" s="78" t="n">
        <f aca="false">Marksheet!E14</f>
        <v>1</v>
      </c>
      <c r="S2" s="79" t="n">
        <f aca="false">Marksheet!E15</f>
        <v>1</v>
      </c>
      <c r="T2" s="78" t="n">
        <f aca="false">Marksheet!E16</f>
        <v>1</v>
      </c>
      <c r="U2" s="78" t="n">
        <f aca="false">Marksheet!E17</f>
        <v>1</v>
      </c>
      <c r="V2" s="78" t="n">
        <f aca="false">Marksheet!E18</f>
        <v>1</v>
      </c>
      <c r="W2" s="78" t="n">
        <f aca="false">Marksheet!E19</f>
        <v>1</v>
      </c>
      <c r="X2" s="78" t="n">
        <f aca="false">Marksheet!E20</f>
        <v>1</v>
      </c>
      <c r="Y2" s="80" t="n">
        <f aca="false">Marksheet!E21</f>
        <v>1</v>
      </c>
      <c r="Z2" s="81"/>
    </row>
    <row r="3" customFormat="false" ht="16.8" hidden="false" customHeight="false" outlineLevel="0" collapsed="false">
      <c r="A3" s="73"/>
      <c r="B3" s="74" t="s">
        <v>128</v>
      </c>
      <c r="C3" s="74"/>
      <c r="D3" s="82" t="n">
        <f aca="false">Marksheet!F4</f>
        <v>60.2941176470588</v>
      </c>
      <c r="E3" s="80" t="n">
        <f aca="false">Marksheet!F5</f>
        <v>25.6485007015087</v>
      </c>
      <c r="F3" s="80" t="e">
        <f aca="false">Marksheet!F6</f>
        <v>#VALUE!</v>
      </c>
      <c r="G3" s="80" t="n">
        <f aca="false">Marksheet!F7</f>
        <v>68</v>
      </c>
      <c r="H3" s="74"/>
      <c r="I3" s="74"/>
      <c r="J3" s="74"/>
      <c r="K3" s="74"/>
      <c r="L3" s="74"/>
      <c r="M3" s="74"/>
      <c r="N3" s="74"/>
      <c r="O3" s="80" t="n">
        <f aca="false">Marksheet!F11</f>
        <v>1</v>
      </c>
      <c r="P3" s="80" t="n">
        <f aca="false">Marksheet!F12</f>
        <v>1</v>
      </c>
      <c r="Q3" s="80" t="n">
        <f aca="false">Marksheet!F13</f>
        <v>1</v>
      </c>
      <c r="R3" s="80" t="n">
        <f aca="false">Marksheet!F14</f>
        <v>1</v>
      </c>
      <c r="S3" s="83" t="n">
        <f aca="false">Marksheet!F15</f>
        <v>1</v>
      </c>
      <c r="T3" s="80" t="n">
        <f aca="false">Marksheet!F16</f>
        <v>1</v>
      </c>
      <c r="U3" s="80" t="n">
        <f aca="false">Marksheet!F17</f>
        <v>1</v>
      </c>
      <c r="V3" s="80" t="n">
        <f aca="false">Marksheet!F18</f>
        <v>1</v>
      </c>
      <c r="W3" s="80" t="n">
        <f aca="false">Marksheet!F19</f>
        <v>1</v>
      </c>
      <c r="X3" s="80" t="n">
        <f aca="false">Marksheet!F20</f>
        <v>1</v>
      </c>
      <c r="Y3" s="80" t="n">
        <f aca="false">Marksheet!F21</f>
        <v>1</v>
      </c>
    </row>
    <row r="4" customFormat="false" ht="16.2" hidden="false" customHeight="false" outlineLevel="0" collapsed="false">
      <c r="A4" s="41"/>
      <c r="B4" s="74" t="s">
        <v>129</v>
      </c>
      <c r="C4" s="84" t="n">
        <f aca="false">Marksheet!H22</f>
        <v>11</v>
      </c>
      <c r="D4" s="82" t="n">
        <f aca="false">Marksheet!H4</f>
        <v>60.2941176470588</v>
      </c>
      <c r="E4" s="82" t="n">
        <f aca="false">Marksheet!H5</f>
        <v>25.6485007015087</v>
      </c>
      <c r="F4" s="82" t="e">
        <f aca="false">Marksheet!H6</f>
        <v>#VALUE!</v>
      </c>
      <c r="G4" s="82" t="n">
        <f aca="false">Marksheet!H7</f>
        <v>68</v>
      </c>
      <c r="H4" s="74"/>
      <c r="I4" s="85"/>
      <c r="J4" s="85"/>
      <c r="K4" s="85"/>
      <c r="L4" s="74"/>
      <c r="M4" s="74"/>
      <c r="N4" s="74"/>
      <c r="O4" s="80" t="n">
        <f aca="false">Marksheet!H11</f>
        <v>1</v>
      </c>
      <c r="P4" s="80" t="n">
        <f aca="false">Marksheet!H12</f>
        <v>1</v>
      </c>
      <c r="Q4" s="80" t="n">
        <f aca="false">Marksheet!H13</f>
        <v>1</v>
      </c>
      <c r="R4" s="80" t="n">
        <f aca="false">Marksheet!H14</f>
        <v>1</v>
      </c>
      <c r="S4" s="83" t="n">
        <f aca="false">Marksheet!H15</f>
        <v>1</v>
      </c>
      <c r="T4" s="80" t="n">
        <f aca="false">Marksheet!H16</f>
        <v>1</v>
      </c>
      <c r="U4" s="80" t="n">
        <f aca="false">Marksheet!H17</f>
        <v>1</v>
      </c>
      <c r="V4" s="80" t="n">
        <f aca="false">Marksheet!H18</f>
        <v>1</v>
      </c>
      <c r="W4" s="80" t="n">
        <f aca="false">Marksheet!H19</f>
        <v>1</v>
      </c>
      <c r="X4" s="80" t="n">
        <f aca="false">Marksheet!H20</f>
        <v>1</v>
      </c>
      <c r="Y4" s="80" t="n">
        <f aca="false">Marksheet!H21</f>
        <v>1</v>
      </c>
    </row>
    <row r="5" customFormat="false" ht="15.6" hidden="false" customHeight="false" outlineLevel="0" collapsed="false">
      <c r="A5" s="73"/>
      <c r="B5" s="73"/>
      <c r="C5" s="41"/>
      <c r="D5" s="86"/>
      <c r="E5" s="86"/>
      <c r="F5" s="41"/>
      <c r="G5" s="41"/>
      <c r="H5" s="41" t="s">
        <v>130</v>
      </c>
      <c r="I5" s="41" t="n">
        <f aca="false">SUM(Marksheet!H11:H14)</f>
        <v>4</v>
      </c>
      <c r="J5" s="41"/>
      <c r="K5" s="41" t="s">
        <v>102</v>
      </c>
      <c r="L5" s="41"/>
      <c r="M5" s="41" t="n">
        <f aca="false">COUNTA(Marksheet!I26:I399)</f>
        <v>1</v>
      </c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</row>
  </sheetData>
  <sheetProtection sheet="true"/>
  <printOptions headings="false" gridLines="tru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</TotalTime>
  <Application>LibreOffice/4.3.7.2$Linux_X86_64 LibreOffice_project/430$Build-2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2004-03-17T12:21:37Z</dcterms:created>
  <dc:creator>Settle, Jean</dc:creator>
  <dc:language>en-US</dc:language>
  <cp:lastModifiedBy>Alon </cp:lastModifiedBy>
  <cp:lastPrinted>2011-11-09T09:25:34Z</cp:lastPrinted>
  <dcterms:modified xsi:type="dcterms:W3CDTF">2017-06-05T10:33:07Z</dcterms:modified>
  <cp:revision>3</cp:revision>
</cp:coreProperties>
</file>