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2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88" windowHeight="8192" windowWidth="16384" xWindow="0" yWindow="0"/>
  </bookViews>
  <sheets>
    <sheet name="Marksheet" sheetId="1" state="visible" r:id="rId2"/>
    <sheet name="Sheet1" sheetId="2" state="visible" r:id="rId3"/>
    <sheet name="Summary" sheetId="3" state="visible" r:id="rId4"/>
  </sheets>
  <calcPr iterateCount="100" refMode="A1" iterate="false" iterateDelta="252"/>
</workbook>
</file>

<file path=xl/sharedStrings.xml><?xml version="1.0" encoding="utf-8"?>
<sst xmlns="http://schemas.openxmlformats.org/spreadsheetml/2006/main" count="112" uniqueCount="103">
  <si>
    <t>MATH431</t>
  </si>
  <si>
    <t>Introduction to Modern Particle Theory</t>
  </si>
  <si>
    <t>Exam weight </t>
  </si>
  <si>
    <t>2012-13</t>
  </si>
  <si>
    <t>CA Weight </t>
  </si>
  <si>
    <t>0 is fixed</t>
  </si>
  <si>
    <t>Exam </t>
  </si>
  <si>
    <t>Raw</t>
  </si>
  <si>
    <t>Scaled</t>
  </si>
  <si>
    <t>CA</t>
  </si>
  <si>
    <t>Total  </t>
  </si>
  <si>
    <t>Value for 40</t>
  </si>
  <si>
    <t>Mean </t>
  </si>
  <si>
    <t>Value for 50</t>
  </si>
  <si>
    <t>SD </t>
  </si>
  <si>
    <t>Value for 60</t>
  </si>
  <si>
    <t>Mode </t>
  </si>
  <si>
    <t>Value for 70</t>
  </si>
  <si>
    <t>Median </t>
  </si>
  <si>
    <t>Value for 90</t>
  </si>
  <si>
    <t>100 is fixed</t>
  </si>
  <si>
    <t>Exam Mark Range</t>
  </si>
  <si>
    <t>Exam Raw Numbers</t>
  </si>
  <si>
    <t>Exam Scaled Numbers </t>
  </si>
  <si>
    <t>FailsCF's
3rds 
2.2s 2.1s 1st</t>
  </si>
  <si>
    <t>Total numbers</t>
  </si>
  <si>
    <t>1 G</t>
  </si>
  <si>
    <t>2 F-</t>
  </si>
  <si>
    <t>3 F</t>
  </si>
  <si>
    <t>4 E-</t>
  </si>
  <si>
    <t>5 E+</t>
  </si>
  <si>
    <t>6 D</t>
  </si>
  <si>
    <t>7 C</t>
  </si>
  <si>
    <t>8 B</t>
  </si>
  <si>
    <t>9 A</t>
  </si>
  <si>
    <t>10 A+</t>
  </si>
  <si>
    <t>11 A++</t>
  </si>
  <si>
    <t>total</t>
  </si>
  <si>
    <t>For students who have missed the exam, please clear their cells in columns E, F and H (using right click and 'clear contents') and enter 0A in column I. If they have a CA mark enter it in column G. If their CA mark is zero, please also clear the cell in column G.</t>
  </si>
  <si>
    <t>Student ID</t>
  </si>
  <si>
    <t>Student Name</t>
  </si>
  <si>
    <t>Yr</t>
  </si>
  <si>
    <t>Prog</t>
  </si>
  <si>
    <t>Exam Raw</t>
  </si>
  <si>
    <t>Exam Scaled</t>
  </si>
  <si>
    <t>CA Mark</t>
  </si>
  <si>
    <t>Total</t>
  </si>
  <si>
    <t>Exam Mtg</t>
  </si>
  <si>
    <t>Anders, John</t>
  </si>
  <si>
    <t>F303</t>
  </si>
  <si>
    <t>Cook, Gemma</t>
  </si>
  <si>
    <t>G101</t>
  </si>
  <si>
    <t>Day, Joseph Michael</t>
  </si>
  <si>
    <t>Dooley, Christian</t>
  </si>
  <si>
    <t>FGH1</t>
  </si>
  <si>
    <t>Erkan, Ibrahim Ekin</t>
  </si>
  <si>
    <t>O'Neill, Jane</t>
  </si>
  <si>
    <t>Platt, Louise Ann</t>
  </si>
  <si>
    <t>MMAS</t>
  </si>
  <si>
    <t>Poole, Colin</t>
  </si>
  <si>
    <t>Sloan, Helen</t>
  </si>
  <si>
    <t>Smith, Michael</t>
  </si>
  <si>
    <t>EXAMINATION  SUMMARY</t>
  </si>
  <si>
    <t>Total Number </t>
  </si>
  <si>
    <t>Exam Average</t>
  </si>
  <si>
    <t>Exam Standard Deviation</t>
  </si>
  <si>
    <t>Failure Rate</t>
  </si>
  <si>
    <t>Compensatable Pass</t>
  </si>
  <si>
    <t>Number</t>
  </si>
  <si>
    <t>%</t>
  </si>
  <si>
    <t>Absent</t>
  </si>
  <si>
    <t>Exam Deciles %</t>
  </si>
  <si>
    <t>0 to 9</t>
  </si>
  <si>
    <t>10 to 19 </t>
  </si>
  <si>
    <t>20 to29</t>
  </si>
  <si>
    <t>30 to 39</t>
  </si>
  <si>
    <t>40 to 50</t>
  </si>
  <si>
    <t>50 to 59</t>
  </si>
  <si>
    <t>60 to 69</t>
  </si>
  <si>
    <t>70 to 79 </t>
  </si>
  <si>
    <t>80 to 89</t>
  </si>
  <si>
    <t>90 to 100</t>
  </si>
  <si>
    <t>Module</t>
  </si>
  <si>
    <t>Number of
students</t>
  </si>
  <si>
    <t>Mean</t>
  </si>
  <si>
    <t>SD</t>
  </si>
  <si>
    <t>Mode</t>
  </si>
  <si>
    <t>Median</t>
  </si>
  <si>
    <t>1 
to 
9</t>
  </si>
  <si>
    <t>10 
to 
19</t>
  </si>
  <si>
    <t>20 
to 
29</t>
  </si>
  <si>
    <t>30 
to 
34</t>
  </si>
  <si>
    <t>35 
to 
39</t>
  </si>
  <si>
    <t>40 
to 
49</t>
  </si>
  <si>
    <t>50 
to 
59</t>
  </si>
  <si>
    <t>60 
to 
69</t>
  </si>
  <si>
    <t>70 
to 
79</t>
  </si>
  <si>
    <t>80 
to 
89</t>
  </si>
  <si>
    <t>90 
to 
100</t>
  </si>
  <si>
    <t>raw exam</t>
  </si>
  <si>
    <t>scaled exam</t>
  </si>
  <si>
    <t>final includes CA</t>
  </si>
  <si>
    <t>Fails</t>
  </si>
</sst>
</file>

<file path=xl/styles.xml><?xml version="1.0" encoding="utf-8"?>
<styleSheet xmlns="http://schemas.openxmlformats.org/spreadsheetml/2006/main">
  <numFmts count="6">
    <numFmt formatCode="GENERAL" numFmtId="164"/>
    <numFmt formatCode="0.00" numFmtId="165"/>
    <numFmt formatCode="0" numFmtId="166"/>
    <numFmt formatCode="0.0%" numFmtId="167"/>
    <numFmt formatCode="@" numFmtId="168"/>
    <numFmt formatCode="0.0" numFmtId="169"/>
  </numFmts>
  <fonts count="22">
    <font>
      <name val="Arial"/>
      <charset val="1"/>
      <family val="2"/>
      <color rgb="0000000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sz val="8"/>
    </font>
    <font>
      <name val="Arial"/>
      <charset val="1"/>
      <family val="2"/>
      <sz val="10"/>
    </font>
    <font>
      <name val="Arial"/>
      <charset val="1"/>
      <family val="2"/>
      <b val="true"/>
      <sz val="10"/>
    </font>
    <font>
      <name val="Arial"/>
      <charset val="1"/>
      <family val="2"/>
      <b val="true"/>
      <color rgb="000000FF"/>
      <sz val="9"/>
    </font>
    <font>
      <name val="Arial"/>
      <charset val="1"/>
      <family val="2"/>
      <b val="true"/>
      <sz val="9"/>
    </font>
    <font>
      <name val="Arial"/>
      <charset val="1"/>
      <family val="2"/>
      <b val="true"/>
      <color rgb="00000000"/>
      <sz val="9"/>
    </font>
    <font>
      <name val="Arial"/>
      <charset val="1"/>
      <family val="2"/>
      <b val="true"/>
      <color rgb="000000FF"/>
      <sz val="10"/>
    </font>
    <font>
      <name val="Arial"/>
      <charset val="1"/>
      <family val="2"/>
      <b val="true"/>
      <color rgb="00800080"/>
      <sz val="10"/>
    </font>
    <font>
      <name val="Arial"/>
      <charset val="1"/>
      <family val="2"/>
      <b val="true"/>
      <sz val="8"/>
    </font>
    <font>
      <name val="Calibri"/>
      <charset val="1"/>
      <family val="2"/>
      <color rgb="00000000"/>
      <sz val="10"/>
    </font>
    <font>
      <name val="Arial"/>
      <family val="2"/>
      <color rgb="00000000"/>
      <sz val="8.25"/>
    </font>
    <font>
      <name val="Arial"/>
      <family val="2"/>
      <color rgb="00000000"/>
      <sz val="8"/>
    </font>
    <font>
      <name val="Arial"/>
      <charset val="1"/>
      <family val="2"/>
      <b val="true"/>
      <color rgb="00000000"/>
      <sz val="12"/>
    </font>
    <font>
      <name val="MS Sans Serif"/>
      <charset val="1"/>
      <family val="2"/>
      <b val="true"/>
      <sz val="10"/>
    </font>
    <font>
      <name val="Arial"/>
      <charset val="1"/>
      <family val="2"/>
      <i val="true"/>
      <color rgb="00000000"/>
      <sz val="10"/>
    </font>
    <font>
      <name val="Arial"/>
      <charset val="1"/>
      <family val="2"/>
      <b val="true"/>
      <sz val="12"/>
    </font>
    <font>
      <name val="Arial Black"/>
      <charset val="1"/>
      <family val="2"/>
      <b val="true"/>
      <sz val="10"/>
    </font>
    <font>
      <name val="Arial Black"/>
      <charset val="1"/>
      <family val="2"/>
      <b val="true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FFFFFF"/>
        <bgColor rgb="00FFFFCC"/>
      </patternFill>
    </fill>
  </fills>
  <borders count="7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/>
      <right style="thin"/>
      <top style="thin"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 style="thin"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73">
    <xf applyAlignment="false" applyBorder="false" applyFont="false" applyProtection="false" borderId="0" fillId="0" fontId="0" numFmtId="164" xfId="0"/>
    <xf applyAlignment="true" applyBorder="true" applyFont="true" applyProtection="true" borderId="1" fillId="0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2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2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2" fillId="0" fontId="5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2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3" fillId="0" fontId="7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1" fillId="0" fontId="5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4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4" fillId="0" fontId="5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3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true" borderId="3" fillId="2" fontId="9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true" borderId="4" fillId="0" fontId="5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4" fillId="0" fontId="5" numFmtId="164" xfId="0">
      <alignment horizontal="center" indent="0" shrinkToFit="false" textRotation="0" vertical="bottom" wrapText="false"/>
      <protection hidden="false" locked="false"/>
    </xf>
    <xf applyAlignment="true" applyBorder="true" applyFont="true" applyProtection="true" borderId="3" fillId="0" fontId="5" numFmtId="166" xfId="0">
      <alignment horizontal="left" indent="0" shrinkToFit="false" textRotation="0" vertical="bottom" wrapText="false"/>
      <protection hidden="false" locked="true"/>
    </xf>
    <xf applyAlignment="true" applyBorder="true" applyFont="true" applyProtection="true" borderId="4" fillId="0" fontId="5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true" borderId="4" fillId="2" fontId="10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true" borderId="4" fillId="0" fontId="11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true" borderId="2" fillId="0" fontId="5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true" borderId="1" fillId="2" fontId="10" numFmtId="164" xfId="0">
      <alignment horizontal="center" indent="0" shrinkToFit="false" textRotation="0" vertical="bottom" wrapText="true"/>
      <protection hidden="false" locked="true"/>
    </xf>
    <xf applyAlignment="false" applyBorder="true" applyFont="false" applyProtection="false" borderId="5" fillId="0" fontId="0" numFmtId="164" xfId="0"/>
    <xf applyAlignment="false" applyBorder="true" applyFont="false" applyProtection="false" borderId="6" fillId="0" fontId="0" numFmtId="164" xfId="0"/>
    <xf applyAlignment="true" applyBorder="true" applyFont="true" applyProtection="true" borderId="1" fillId="0" fontId="5" numFmtId="165" xfId="0">
      <alignment horizontal="left" indent="1" shrinkToFit="false" textRotation="0" vertical="bottom" wrapText="false"/>
      <protection hidden="false" locked="true"/>
    </xf>
    <xf applyAlignment="true" applyBorder="true" applyFont="true" applyProtection="true" borderId="1" fillId="0" fontId="5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2" fillId="0" fontId="0" numFmtId="167" xfId="0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1" fillId="0" fontId="5" numFmtId="164" xfId="0">
      <alignment horizontal="left" indent="1" shrinkToFit="false" textRotation="0" vertical="bottom" wrapText="false"/>
      <protection hidden="false" locked="true"/>
    </xf>
    <xf applyAlignment="true" applyBorder="true" applyFont="true" applyProtection="true" borderId="1" fillId="0" fontId="5" numFmtId="168" xfId="0">
      <alignment horizontal="left" indent="1" shrinkToFit="false" textRotation="0" vertical="bottom" wrapText="false"/>
      <protection hidden="false" locked="true"/>
    </xf>
    <xf applyAlignment="true" applyBorder="true" applyFont="true" applyProtection="true" borderId="1" fillId="0" fontId="5" numFmtId="165" xfId="0">
      <alignment horizontal="left" indent="0" shrinkToFit="false" textRotation="0" vertical="bottom" wrapText="false"/>
      <protection hidden="false" locked="true"/>
    </xf>
    <xf applyAlignment="true" applyBorder="true" applyFont="true" applyProtection="true" borderId="1" fillId="0" fontId="5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true" borderId="3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1" fillId="0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true" borderId="4" fillId="0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true" borderId="3" fillId="0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true" borderId="1" fillId="0" fontId="12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true" borderId="4" fillId="0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3" fillId="0" fontId="8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4" fillId="0" fontId="11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1" fillId="0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1" fillId="0" fontId="13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true" borderId="1" fillId="0" fontId="13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1" fillId="0" fontId="0" numFmtId="164" xfId="0">
      <alignment horizontal="left" indent="0" shrinkToFit="false" textRotation="0" vertical="bottom" wrapText="true"/>
      <protection hidden="false" locked="false"/>
    </xf>
    <xf applyAlignment="false" applyBorder="false" applyFont="true" applyProtection="false" borderId="0" fillId="0" fontId="16" numFmtId="164" xfId="0"/>
    <xf applyAlignment="false" applyBorder="false" applyFont="true" applyProtection="false" borderId="0" fillId="0" fontId="17" numFmtId="164" xfId="0"/>
    <xf applyAlignment="true" applyBorder="false" applyFont="true" applyProtection="false" borderId="0" fillId="0" fontId="6" numFmtId="164" xfId="0">
      <alignment horizontal="general" indent="0" shrinkToFit="false" textRotation="0" vertical="bottom" wrapText="true"/>
    </xf>
    <xf applyAlignment="false" applyBorder="false" applyFont="true" applyProtection="false" borderId="0" fillId="0" fontId="6" numFmtId="164" xfId="0"/>
    <xf applyAlignment="true" applyBorder="false" applyFont="true" applyProtection="false" borderId="0" fillId="0" fontId="18" numFmtId="164" xfId="0">
      <alignment horizontal="general" indent="0" shrinkToFit="false" textRotation="0" vertical="bottom" wrapText="true"/>
    </xf>
    <xf applyAlignment="false" applyBorder="false" applyFont="false" applyProtection="false" borderId="0" fillId="0" fontId="0" numFmtId="166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9" xfId="0"/>
    <xf applyAlignment="true" applyBorder="false" applyFont="false" applyProtection="false" borderId="0" fillId="0" fontId="0" numFmtId="166" xfId="0">
      <alignment horizontal="general" indent="0" shrinkToFit="false" textRotation="0" vertical="bottom" wrapText="true"/>
    </xf>
    <xf applyAlignment="true" applyBorder="true" applyFont="true" applyProtection="false" borderId="1" fillId="0" fontId="19" numFmtId="164" xfId="0">
      <alignment horizontal="general" indent="0" shrinkToFit="false" textRotation="0" vertical="center" wrapText="false"/>
    </xf>
    <xf applyAlignment="false" applyBorder="true" applyFont="true" applyProtection="false" borderId="1" fillId="0" fontId="19" numFmtId="164" xfId="0"/>
    <xf applyAlignment="true" applyBorder="true" applyFont="true" applyProtection="false" borderId="1" fillId="0" fontId="6" numFmtId="164" xfId="0">
      <alignment horizontal="center" indent="0" shrinkToFit="false" textRotation="0" vertical="bottom" wrapText="true"/>
    </xf>
    <xf applyAlignment="true" applyBorder="true" applyFont="true" applyProtection="false" borderId="1" fillId="0" fontId="19" numFmtId="164" xfId="0">
      <alignment horizontal="center" indent="0" shrinkToFit="false" textRotation="90" vertical="bottom" wrapText="false"/>
    </xf>
    <xf applyAlignment="true" applyBorder="true" applyFont="true" applyProtection="false" borderId="1" fillId="0" fontId="19" numFmtId="164" xfId="0">
      <alignment horizontal="center" indent="0" shrinkToFit="false" textRotation="0" vertical="bottom" wrapText="false"/>
    </xf>
    <xf applyAlignment="false" applyBorder="true" applyFont="false" applyProtection="false" borderId="1" fillId="0" fontId="0" numFmtId="164" xfId="0"/>
    <xf applyAlignment="true" applyBorder="true" applyFont="true" applyProtection="false" borderId="1" fillId="0" fontId="19" numFmtId="164" xfId="0">
      <alignment horizontal="general" indent="0" shrinkToFit="false" textRotation="0" vertical="bottom" wrapText="true"/>
    </xf>
    <xf applyAlignment="false" applyBorder="true" applyFont="true" applyProtection="false" borderId="1" fillId="0" fontId="16" numFmtId="164" xfId="0"/>
    <xf applyAlignment="false" applyBorder="true" applyFont="true" applyProtection="false" borderId="1" fillId="0" fontId="0" numFmtId="164" xfId="0"/>
    <xf applyAlignment="true" applyBorder="true" applyFont="true" applyProtection="false" borderId="1" fillId="0" fontId="5" numFmtId="164" xfId="0">
      <alignment horizontal="center" indent="0" shrinkToFit="false" textRotation="0" vertical="bottom" wrapText="true"/>
    </xf>
    <xf applyAlignment="true" applyBorder="true" applyFont="true" applyProtection="false" borderId="1" fillId="0" fontId="5" numFmtId="165" xfId="0">
      <alignment horizontal="left" indent="0" shrinkToFit="false" textRotation="0" vertical="bottom" wrapText="false"/>
    </xf>
    <xf applyAlignment="true" applyBorder="true" applyFont="true" applyProtection="false" borderId="1" fillId="0" fontId="5" numFmtId="164" xfId="0">
      <alignment horizontal="general" indent="0" shrinkToFit="false" textRotation="0" vertical="bottom" wrapText="false"/>
    </xf>
    <xf applyAlignment="true" applyBorder="true" applyFont="true" applyProtection="false" borderId="1" fillId="0" fontId="5" numFmtId="164" xfId="0">
      <alignment horizontal="left" indent="0" shrinkToFit="false" textRotation="0" vertical="bottom" wrapText="true"/>
    </xf>
    <xf applyAlignment="true" applyBorder="true" applyFont="true" applyProtection="false" borderId="1" fillId="0" fontId="20" numFmtId="164" xfId="0">
      <alignment horizontal="left" indent="0" shrinkToFit="false" textRotation="0" vertical="bottom" wrapText="true"/>
    </xf>
    <xf applyAlignment="true" applyBorder="true" applyFont="true" applyProtection="false" borderId="1" fillId="0" fontId="0" numFmtId="164" xfId="0">
      <alignment horizontal="left" indent="0" shrinkToFit="false" textRotation="0" vertical="bottom" wrapText="fals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false"/>
    </xf>
    <xf applyAlignment="true" applyBorder="true" applyFont="true" applyProtection="false" borderId="1" fillId="0" fontId="0" numFmtId="165" xfId="0">
      <alignment horizontal="left" indent="0" shrinkToFit="false" textRotation="0" vertical="bottom" wrapText="false"/>
    </xf>
    <xf applyAlignment="true" applyBorder="true" applyFont="true" applyProtection="false" borderId="1" fillId="0" fontId="21" numFmtId="164" xfId="0">
      <alignment horizontal="left" indent="0" shrinkToFit="false" textRotation="0" vertical="bottom" wrapText="false"/>
    </xf>
    <xf applyAlignment="true" applyBorder="true" applyFont="true" applyProtection="false" borderId="1" fillId="0" fontId="0" numFmtId="164" xfId="0">
      <alignment horizontal="center" indent="0" shrinkToFit="false" textRotation="0" vertical="bottom" wrapText="false"/>
    </xf>
    <xf applyAlignment="false" applyBorder="true" applyFont="true" applyProtection="false" borderId="1" fillId="0" fontId="20" numFmtId="164" xfId="0"/>
    <xf applyAlignment="false" applyBorder="true" applyFont="true" applyProtection="false" borderId="1" fillId="0" fontId="17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878787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600">
              <a:solidFill>
                <a:srgbClr val="000000"/>
              </a:solidFill>
              <a:round/>
            </a:ln>
          </c:spPr>
          <c:val>
            <c:numRef>
              <c:f>Marksheet!$E$11:$E$21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600">
              <a:solidFill>
                <a:srgbClr val="000000"/>
              </a:solidFill>
              <a:round/>
            </a:ln>
          </c:spPr>
          <c:val>
            <c:numRef>
              <c:f>Marksheet!$F$11:$F$21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</c:numCache>
            </c:numRef>
          </c:val>
        </c:ser>
        <c:gapWidth val="150"/>
        <c:axId val="27981056"/>
        <c:axId val="7008805"/>
      </c:barChart>
      <c:catAx>
        <c:axId val="27981056"/>
        <c:scaling>
          <c:orientation val="minMax"/>
        </c:scaling>
        <c:axPos val="b"/>
        <c:majorTickMark val="out"/>
        <c:minorTickMark val="none"/>
        <c:tickLblPos val="nextTo"/>
        <c:crossAx val="7008805"/>
        <c:crossesAt val="0"/>
        <c:lblAlgn val="ctr"/>
        <c:auto val="1"/>
        <c:lblOffset val="100"/>
        <c:spPr>
          <a:ln w="3240">
            <a:solidFill>
              <a:srgbClr val="000000"/>
            </a:solidFill>
            <a:round/>
          </a:ln>
        </c:spPr>
      </c:catAx>
      <c:valAx>
        <c:axId val="7008805"/>
        <c:scaling>
          <c:orientation val="minMax"/>
        </c:scaling>
        <c:delete val="1"/>
        <c:axPos val="l"/>
        <c:majorGridlines>
          <c:spPr>
            <a:ln w="3240">
              <a:solidFill>
                <a:srgbClr val="000000"/>
              </a:solidFill>
              <a:round/>
            </a:ln>
          </c:spPr>
        </c:majorGridlines>
        <c:majorTickMark val="out"/>
        <c:minorTickMark val="none"/>
        <c:tickLblPos val="none"/>
        <c:crossAx val="27981056"/>
        <c:crossesAt val="0"/>
        <c:spPr>
          <a:ln w="9360">
            <a:solidFill>
              <a:srgbClr val="878787"/>
            </a:solidFill>
            <a:round/>
          </a:ln>
        </c:spPr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 w="3240">
      <a:solidFill>
        <a:srgbClr val="000000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0</xdr:col>
      <xdr:colOff>27000</xdr:colOff>
      <xdr:row>9</xdr:row>
      <xdr:rowOff>6120</xdr:rowOff>
    </xdr:from>
    <xdr:to>
      <xdr:col>1</xdr:col>
      <xdr:colOff>1962000</xdr:colOff>
      <xdr:row>22</xdr:row>
      <xdr:rowOff>142920</xdr:rowOff>
    </xdr:to>
    <xdr:graphicFrame>
      <xdr:nvGraphicFramePr>
        <xdr:cNvPr id="0" name="Chart 1"/>
        <xdr:cNvGraphicFramePr/>
      </xdr:nvGraphicFramePr>
      <xdr:xfrm>
        <a:off x="27000" y="1594440"/>
        <a:ext cx="2950200" cy="2909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4"/>
  <sheetViews>
    <sheetView colorId="64" defaultGridColor="true" rightToLeft="false" showFormulas="false" showGridLines="false" showOutlineSymbols="true" showRowColHeaders="true" showZeros="true" tabSelected="true" topLeftCell="A1" view="normal" windowProtection="false" workbookViewId="0" zoomScale="100" zoomScaleNormal="100" zoomScalePageLayoutView="20">
      <selection activeCell="H7" activeCellId="0" pane="topLeft" sqref="H7"/>
    </sheetView>
  </sheetViews>
  <cols>
    <col collapsed="false" hidden="false" max="1" min="1" style="1" width="14.5176470588235"/>
    <col collapsed="false" hidden="false" max="2" min="2" style="2" width="28.6980392156863"/>
    <col collapsed="false" hidden="false" max="3" min="3" style="2" width="8.03921568627451"/>
    <col collapsed="false" hidden="false" max="4" min="4" style="2" width="12.5098039215686"/>
    <col collapsed="false" hidden="false" max="6" min="5" style="2" width="8.93725490196078"/>
    <col collapsed="false" hidden="false" max="7" min="7" style="2" width="11.0509803921569"/>
    <col collapsed="false" hidden="false" max="1025" min="8" style="0" width="8.71764705882353"/>
  </cols>
  <sheetData>
    <row collapsed="false" customFormat="false" customHeight="true" hidden="false" ht="13.95" outlineLevel="0" r="1">
      <c r="A1" s="3" t="s">
        <v>0</v>
      </c>
      <c r="B1" s="4" t="s">
        <v>1</v>
      </c>
      <c r="C1" s="5" t="s">
        <v>2</v>
      </c>
      <c r="D1" s="5"/>
      <c r="E1" s="6" t="n">
        <v>100</v>
      </c>
      <c r="F1" s="5"/>
      <c r="H1" s="2"/>
    </row>
    <row collapsed="false" customFormat="false" customHeight="true" hidden="false" ht="13.95" outlineLevel="0" r="2">
      <c r="A2" s="3" t="s">
        <v>3</v>
      </c>
      <c r="B2" s="5"/>
      <c r="C2" s="5" t="s">
        <v>4</v>
      </c>
      <c r="D2" s="5"/>
      <c r="E2" s="6" t="n">
        <v>0</v>
      </c>
      <c r="F2" s="5"/>
      <c r="G2" s="5"/>
      <c r="H2" s="2"/>
    </row>
    <row collapsed="false" customFormat="false" customHeight="true" hidden="false" ht="13.95" outlineLevel="0" r="3">
      <c r="A3" s="3"/>
      <c r="B3" s="7" t="s">
        <v>5</v>
      </c>
      <c r="C3" s="5"/>
      <c r="D3" s="5" t="s">
        <v>6</v>
      </c>
      <c r="E3" s="5" t="s">
        <v>7</v>
      </c>
      <c r="F3" s="5" t="s">
        <v>8</v>
      </c>
      <c r="G3" s="2" t="s">
        <v>9</v>
      </c>
      <c r="H3" s="5" t="s">
        <v>10</v>
      </c>
    </row>
    <row collapsed="false" customFormat="false" customHeight="true" hidden="false" ht="13.95" outlineLevel="0" r="4">
      <c r="A4" s="8" t="s">
        <v>11</v>
      </c>
      <c r="B4" s="9" t="n">
        <v>40</v>
      </c>
      <c r="C4" s="10" t="n">
        <f aca="false">40/$B$4</f>
        <v>1</v>
      </c>
      <c r="D4" s="3" t="s">
        <v>12</v>
      </c>
      <c r="E4" s="11" t="n">
        <f aca="false">AVERAGE(E27:E409)</f>
        <v>85</v>
      </c>
      <c r="F4" s="11" t="n">
        <f aca="false">AVERAGE(F27:F409)</f>
        <v>81.5</v>
      </c>
      <c r="G4" s="11" t="e">
        <f aca="false">AVERAGE(G27:G409)</f>
        <v>#DIV/0!</v>
      </c>
      <c r="H4" s="11" t="n">
        <f aca="false">AVERAGE(H27:H409)</f>
        <v>81.5</v>
      </c>
    </row>
    <row collapsed="false" customFormat="false" customHeight="true" hidden="false" ht="13.95" outlineLevel="0" r="5">
      <c r="A5" s="12" t="s">
        <v>13</v>
      </c>
      <c r="B5" s="9" t="n">
        <v>50</v>
      </c>
      <c r="C5" s="10" t="n">
        <f aca="false">10/($B$5-$B$4)</f>
        <v>1</v>
      </c>
      <c r="D5" s="3" t="s">
        <v>14</v>
      </c>
      <c r="E5" s="11" t="n">
        <f aca="false">STDEV(E27:E409)</f>
        <v>9.07989231458416</v>
      </c>
      <c r="F5" s="11" t="n">
        <f aca="false">STDEV(F27:F409)</f>
        <v>9.34820244158677</v>
      </c>
      <c r="G5" s="11" t="e">
        <f aca="false">STDEV(G27:G409)</f>
        <v>#DIV/0!</v>
      </c>
      <c r="H5" s="11" t="n">
        <f aca="false">STDEV(H27:H409)</f>
        <v>9.34820244158677</v>
      </c>
    </row>
    <row collapsed="false" customFormat="false" customHeight="true" hidden="false" ht="13.95" outlineLevel="0" r="6">
      <c r="A6" s="12" t="s">
        <v>15</v>
      </c>
      <c r="B6" s="9" t="n">
        <v>60</v>
      </c>
      <c r="C6" s="2" t="n">
        <f aca="false">10/($B$6-$B$5)</f>
        <v>1</v>
      </c>
      <c r="D6" s="3" t="s">
        <v>16</v>
      </c>
      <c r="E6" s="11" t="e">
        <f aca="false">MODE(E27:E409)</f>
        <v>#VALUE!</v>
      </c>
      <c r="F6" s="11" t="e">
        <f aca="false">MODE(F27:F409)</f>
        <v>#VALUE!</v>
      </c>
      <c r="G6" s="11" t="e">
        <f aca="false">MODE(G27:G409)</f>
        <v>#VALUE!</v>
      </c>
      <c r="H6" s="11" t="e">
        <f aca="false">MODE(H27:H409)</f>
        <v>#VALUE!</v>
      </c>
    </row>
    <row collapsed="false" customFormat="false" customHeight="true" hidden="false" ht="13.95" outlineLevel="0" r="7">
      <c r="A7" s="13" t="s">
        <v>17</v>
      </c>
      <c r="B7" s="9" t="n">
        <v>73</v>
      </c>
      <c r="C7" s="2" t="n">
        <f aca="false">10/($B$7-$B$6)</f>
        <v>0.769230769230769</v>
      </c>
      <c r="D7" s="3" t="s">
        <v>18</v>
      </c>
      <c r="E7" s="11" t="n">
        <f aca="false">MEDIAN(E27:E409)</f>
        <v>86</v>
      </c>
      <c r="F7" s="11" t="n">
        <f aca="false">MEDIAN(F27:F409)</f>
        <v>82</v>
      </c>
      <c r="G7" s="11" t="e">
        <f aca="false">MEDIAN(G27:G409)</f>
        <v>#VALUE!</v>
      </c>
      <c r="H7" s="11" t="n">
        <f aca="false">MEDIAN(H27:H409)</f>
        <v>82</v>
      </c>
    </row>
    <row collapsed="false" customFormat="false" customHeight="true" hidden="false" ht="13.95" outlineLevel="0" r="8">
      <c r="A8" s="13" t="s">
        <v>19</v>
      </c>
      <c r="B8" s="14" t="n">
        <v>95</v>
      </c>
      <c r="C8" s="2" t="n">
        <f aca="false">20/($B$8-$B$7)</f>
        <v>0.909090909090909</v>
      </c>
      <c r="D8" s="10"/>
      <c r="E8" s="11"/>
      <c r="F8" s="11"/>
      <c r="G8" s="5"/>
      <c r="H8" s="2"/>
    </row>
    <row collapsed="false" customFormat="false" customHeight="true" hidden="false" ht="13.95" outlineLevel="0" r="9">
      <c r="A9" s="13"/>
      <c r="B9" s="15" t="s">
        <v>20</v>
      </c>
      <c r="C9" s="2" t="n">
        <f aca="false">10/(100-$B$8)</f>
        <v>2</v>
      </c>
      <c r="D9" s="10"/>
      <c r="E9" s="11"/>
      <c r="F9" s="11"/>
      <c r="G9" s="5"/>
      <c r="H9" s="2"/>
    </row>
    <row collapsed="false" customFormat="false" customHeight="true" hidden="false" ht="51.75" outlineLevel="0" r="10">
      <c r="A10" s="16"/>
      <c r="B10" s="10"/>
      <c r="C10" s="10"/>
      <c r="D10" s="17" t="s">
        <v>21</v>
      </c>
      <c r="E10" s="18" t="s">
        <v>22</v>
      </c>
      <c r="F10" s="19" t="s">
        <v>23</v>
      </c>
      <c r="G10" s="20" t="s">
        <v>24</v>
      </c>
      <c r="H10" s="21" t="s">
        <v>25</v>
      </c>
      <c r="I10" s="22"/>
      <c r="J10" s="23"/>
    </row>
    <row collapsed="false" customFormat="false" customHeight="true" hidden="false" ht="13.95" outlineLevel="0" r="11">
      <c r="C11" s="24" t="s">
        <v>26</v>
      </c>
      <c r="D11" s="25" t="n">
        <v>9</v>
      </c>
      <c r="E11" s="10" t="n">
        <f aca="false">FREQUENCY(E27:E409,D11:D21)</f>
        <v>0</v>
      </c>
      <c r="F11" s="10" t="n">
        <f aca="false">FREQUENCY(F27:F409,D11:D21)</f>
        <v>0</v>
      </c>
      <c r="G11" s="26"/>
      <c r="H11" s="10" t="n">
        <f aca="false">FREQUENCY(H27:H409,D11:D21)</f>
        <v>0</v>
      </c>
      <c r="I11" s="26"/>
    </row>
    <row collapsed="false" customFormat="false" customHeight="true" hidden="false" ht="13.95" outlineLevel="0" r="12">
      <c r="C12" s="27" t="s">
        <v>27</v>
      </c>
      <c r="D12" s="25" t="n">
        <v>19</v>
      </c>
      <c r="E12" s="10" t="n">
        <f aca="false">E11</f>
        <v>0</v>
      </c>
      <c r="F12" s="10" t="n">
        <f aca="false">F11</f>
        <v>0</v>
      </c>
      <c r="G12" s="5"/>
      <c r="H12" s="10" t="n">
        <f aca="false">H11</f>
        <v>0</v>
      </c>
      <c r="I12" s="5"/>
    </row>
    <row collapsed="false" customFormat="false" customHeight="true" hidden="false" ht="13.95" outlineLevel="0" r="13">
      <c r="C13" s="27" t="s">
        <v>28</v>
      </c>
      <c r="D13" s="25" t="n">
        <v>29</v>
      </c>
      <c r="E13" s="10" t="n">
        <f aca="false">E11</f>
        <v>0</v>
      </c>
      <c r="F13" s="10" t="n">
        <f aca="false">F11</f>
        <v>0</v>
      </c>
      <c r="G13" s="5"/>
      <c r="H13" s="10" t="n">
        <f aca="false">H11</f>
        <v>0</v>
      </c>
      <c r="I13" s="5"/>
    </row>
    <row collapsed="false" customFormat="false" customHeight="true" hidden="false" ht="13.95" outlineLevel="0" r="14">
      <c r="C14" s="27" t="s">
        <v>29</v>
      </c>
      <c r="D14" s="25" t="n">
        <v>34</v>
      </c>
      <c r="E14" s="10" t="n">
        <f aca="false">E11</f>
        <v>0</v>
      </c>
      <c r="F14" s="10" t="n">
        <f aca="false">F11</f>
        <v>0</v>
      </c>
      <c r="G14" s="26" t="n">
        <f aca="false">SUM($F11:$F15)/$G$22</f>
        <v>0</v>
      </c>
      <c r="H14" s="10" t="n">
        <f aca="false">H11</f>
        <v>0</v>
      </c>
      <c r="I14" s="26" t="n">
        <f aca="false">SUM($H11:$H15)/$G$22</f>
        <v>0</v>
      </c>
    </row>
    <row collapsed="false" customFormat="false" customHeight="true" hidden="false" ht="13.95" outlineLevel="0" r="15">
      <c r="C15" s="27" t="s">
        <v>30</v>
      </c>
      <c r="D15" s="25" t="n">
        <v>39</v>
      </c>
      <c r="E15" s="10" t="n">
        <f aca="false">E11</f>
        <v>0</v>
      </c>
      <c r="F15" s="10" t="n">
        <f aca="false">F11</f>
        <v>0</v>
      </c>
      <c r="G15" s="26" t="n">
        <f aca="false">$F15/$G$22</f>
        <v>0</v>
      </c>
      <c r="H15" s="10" t="n">
        <f aca="false">H11</f>
        <v>0</v>
      </c>
      <c r="I15" s="26" t="n">
        <f aca="false">$H15/$G$22</f>
        <v>0</v>
      </c>
    </row>
    <row collapsed="false" customFormat="false" customHeight="true" hidden="false" ht="13.95" outlineLevel="0" r="16">
      <c r="C16" s="27" t="s">
        <v>31</v>
      </c>
      <c r="D16" s="25" t="n">
        <v>49</v>
      </c>
      <c r="E16" s="10" t="n">
        <f aca="false">E11</f>
        <v>0</v>
      </c>
      <c r="F16" s="10" t="n">
        <f aca="false">F11</f>
        <v>0</v>
      </c>
      <c r="G16" s="26" t="n">
        <f aca="false">$F16/$G$22</f>
        <v>0</v>
      </c>
      <c r="H16" s="10" t="n">
        <f aca="false">H11</f>
        <v>0</v>
      </c>
      <c r="I16" s="26" t="n">
        <f aca="false">$H16/$G$22</f>
        <v>0</v>
      </c>
    </row>
    <row collapsed="false" customFormat="false" customHeight="true" hidden="false" ht="13.95" outlineLevel="0" r="17">
      <c r="C17" s="27" t="s">
        <v>32</v>
      </c>
      <c r="D17" s="25" t="n">
        <v>59</v>
      </c>
      <c r="E17" s="10" t="n">
        <f aca="false">E11</f>
        <v>0</v>
      </c>
      <c r="F17" s="10" t="n">
        <f aca="false">F11</f>
        <v>0</v>
      </c>
      <c r="G17" s="26" t="n">
        <f aca="false">$F17/$G$22</f>
        <v>0</v>
      </c>
      <c r="H17" s="10" t="n">
        <f aca="false">H11</f>
        <v>0</v>
      </c>
      <c r="I17" s="26" t="n">
        <f aca="false">$F17/$G$22</f>
        <v>0</v>
      </c>
    </row>
    <row collapsed="false" customFormat="false" customHeight="true" hidden="false" ht="13.95" outlineLevel="0" r="18">
      <c r="C18" s="27" t="s">
        <v>33</v>
      </c>
      <c r="D18" s="25" t="n">
        <v>69</v>
      </c>
      <c r="E18" s="10" t="n">
        <f aca="false">E11</f>
        <v>0</v>
      </c>
      <c r="F18" s="10" t="n">
        <f aca="false">F11</f>
        <v>0</v>
      </c>
      <c r="G18" s="26" t="n">
        <f aca="false">$F18/$G$22</f>
        <v>0</v>
      </c>
      <c r="H18" s="10" t="n">
        <f aca="false">H11</f>
        <v>0</v>
      </c>
      <c r="I18" s="26" t="n">
        <f aca="false">$F18/$G$22</f>
        <v>0</v>
      </c>
    </row>
    <row collapsed="false" customFormat="false" customHeight="true" hidden="false" ht="13.95" outlineLevel="0" r="19">
      <c r="C19" s="28" t="s">
        <v>34</v>
      </c>
      <c r="D19" s="25" t="n">
        <v>79</v>
      </c>
      <c r="E19" s="10" t="n">
        <f aca="false">E11</f>
        <v>4</v>
      </c>
      <c r="F19" s="10" t="n">
        <f aca="false">F11</f>
        <v>4</v>
      </c>
      <c r="G19" s="26" t="n">
        <f aca="false">SUM($F19:$F21)/$G$22</f>
        <v>1</v>
      </c>
      <c r="H19" s="10" t="n">
        <f aca="false">H11</f>
        <v>4</v>
      </c>
      <c r="I19" s="26" t="n">
        <f aca="false">SUM($F19:$F21)/$G$22</f>
        <v>1</v>
      </c>
    </row>
    <row collapsed="false" customFormat="false" customHeight="true" hidden="false" ht="13.95" outlineLevel="0" r="20">
      <c r="C20" s="29" t="s">
        <v>35</v>
      </c>
      <c r="D20" s="25" t="n">
        <v>89</v>
      </c>
      <c r="E20" s="10" t="n">
        <f aca="false">E11</f>
        <v>3</v>
      </c>
      <c r="F20" s="10" t="n">
        <f aca="false">F11</f>
        <v>4</v>
      </c>
      <c r="H20" s="10" t="n">
        <f aca="false">H11</f>
        <v>4</v>
      </c>
      <c r="I20" s="2"/>
    </row>
    <row collapsed="false" customFormat="false" customHeight="true" hidden="false" ht="13.95" outlineLevel="0" r="21">
      <c r="C21" s="30" t="s">
        <v>36</v>
      </c>
      <c r="D21" s="25" t="n">
        <v>100</v>
      </c>
      <c r="E21" s="10" t="n">
        <f aca="false">E11</f>
        <v>3</v>
      </c>
      <c r="F21" s="10" t="n">
        <f aca="false">F11</f>
        <v>2</v>
      </c>
      <c r="G21" s="10"/>
      <c r="H21" s="10" t="n">
        <f aca="false">H11</f>
        <v>2</v>
      </c>
      <c r="I21" s="10"/>
    </row>
    <row collapsed="false" customFormat="false" customHeight="true" hidden="false" ht="13.95" outlineLevel="0" r="22">
      <c r="C22" s="10"/>
      <c r="D22" s="31" t="s">
        <v>37</v>
      </c>
      <c r="E22" s="10" t="n">
        <f aca="false">SUM(E11:E21)</f>
        <v>10</v>
      </c>
      <c r="F22" s="10"/>
      <c r="G22" s="10" t="n">
        <f aca="false">COUNTIF(E27:E409,"&gt;0")</f>
        <v>10</v>
      </c>
      <c r="H22" s="10" t="n">
        <f aca="false">SUM(H11:H21)</f>
        <v>10</v>
      </c>
    </row>
    <row collapsed="false" customFormat="false" customHeight="true" hidden="false" ht="13.95" outlineLevel="0" r="23">
      <c r="C23" s="10"/>
      <c r="D23" s="31"/>
      <c r="E23" s="10"/>
      <c r="F23" s="10"/>
      <c r="G23" s="10"/>
    </row>
    <row collapsed="false" customFormat="false" customHeight="true" hidden="false" ht="35.25" outlineLevel="0" r="24">
      <c r="A24" s="32" t="s">
        <v>38</v>
      </c>
      <c r="B24" s="32"/>
      <c r="C24" s="32"/>
      <c r="D24" s="32"/>
      <c r="E24" s="32"/>
      <c r="F24" s="32"/>
      <c r="G24" s="32"/>
    </row>
    <row collapsed="false" customFormat="false" customHeight="true" hidden="false" ht="18" outlineLevel="0" r="25">
      <c r="A25" s="32"/>
      <c r="B25" s="32"/>
      <c r="C25" s="33"/>
      <c r="D25" s="34"/>
      <c r="E25" s="33"/>
      <c r="F25" s="33"/>
      <c r="G25" s="33"/>
      <c r="H25" s="22"/>
      <c r="I25" s="22"/>
      <c r="J25" s="23"/>
    </row>
    <row collapsed="false" customFormat="false" customHeight="true" hidden="false" ht="24.75" outlineLevel="0" r="26">
      <c r="A26" s="35" t="s">
        <v>39</v>
      </c>
      <c r="B26" s="3" t="s">
        <v>40</v>
      </c>
      <c r="C26" s="36" t="s">
        <v>41</v>
      </c>
      <c r="D26" s="37" t="s">
        <v>42</v>
      </c>
      <c r="E26" s="18" t="s">
        <v>43</v>
      </c>
      <c r="F26" s="19" t="s">
        <v>44</v>
      </c>
      <c r="G26" s="38" t="s">
        <v>45</v>
      </c>
      <c r="H26" s="2" t="s">
        <v>46</v>
      </c>
      <c r="I26" s="39" t="s">
        <v>47</v>
      </c>
    </row>
    <row collapsed="false" customFormat="false" customHeight="true" hidden="false" ht="13.95" outlineLevel="0" r="27">
      <c r="A27" s="40" t="n">
        <v>200654484</v>
      </c>
      <c r="B27" s="41" t="s">
        <v>48</v>
      </c>
      <c r="C27" s="40" t="n">
        <v>4</v>
      </c>
      <c r="D27" s="40" t="s">
        <v>49</v>
      </c>
      <c r="E27" s="2" t="n">
        <v>100</v>
      </c>
      <c r="F27" s="10" t="n">
        <f aca="false">ROUND(IF(E27&lt;=$B$4,E27*$C$4,IF(AND(E27&gt;$B$4,E27&lt;=$B$5),40+(E27-$B$4)*$C$5,IF(AND(E27&gt;$B$5,E27&lt;=$B$6),50+(E27-$B$5)*$C$6,IF(AND(E27&gt;$B$6,E27&lt;=$B$7),60+(E27-$B$6)*$C$7,IF(AND(E27&gt;$B$7,E27&lt;=$B$8),70+(E27-$B$7)*$C$8,IF(AND(E27&gt;$B$8,E27&lt;=100),90+(E27-$B$8)*$C$9,-999)))))),0)</f>
        <v>100</v>
      </c>
      <c r="H27" s="10" t="n">
        <f aca="false">ROUND((F27*$E$1+G27*$E$2)/100,0)</f>
        <v>100</v>
      </c>
      <c r="I27" s="10"/>
    </row>
    <row collapsed="false" customFormat="false" customHeight="true" hidden="false" ht="13.95" outlineLevel="0" r="28">
      <c r="A28" s="40" t="n">
        <v>200649448</v>
      </c>
      <c r="B28" s="41" t="s">
        <v>50</v>
      </c>
      <c r="C28" s="40" t="n">
        <v>4</v>
      </c>
      <c r="D28" s="40" t="s">
        <v>51</v>
      </c>
      <c r="E28" s="2" t="n">
        <v>89</v>
      </c>
      <c r="F28" s="10" t="n">
        <f aca="false">ROUND(IF(E28&lt;=$B$4,E28*$C$4,IF(AND(E28&gt;$B$4,E28&lt;=$B$5),40+(E28-$B$4)*$C$5,IF(AND(E28&gt;$B$5,E28&lt;=$B$6),50+(E28-$B$5)*$C$6,IF(AND(E28&gt;$B$6,E28&lt;=$B$7),60+(E28-$B$6)*$C$7,IF(AND(E28&gt;$B$7,E28&lt;=$B$8),70+(E28-$B$7)*$C$8,IF(AND(E28&gt;$B$8,E28&lt;=100),90+(E28-$B$8)*$C$9,-999)))))),0)</f>
        <v>85</v>
      </c>
      <c r="H28" s="10" t="n">
        <f aca="false">ROUND((F28*$E$1+G28*$E$2)/100,0)</f>
        <v>85</v>
      </c>
      <c r="I28" s="10"/>
    </row>
    <row collapsed="false" customFormat="false" customHeight="true" hidden="false" ht="13.95" outlineLevel="0" r="29">
      <c r="A29" s="40" t="n">
        <v>200667972</v>
      </c>
      <c r="B29" s="41" t="s">
        <v>52</v>
      </c>
      <c r="C29" s="40" t="n">
        <v>4</v>
      </c>
      <c r="D29" s="40" t="s">
        <v>51</v>
      </c>
      <c r="E29" s="2" t="n">
        <v>87</v>
      </c>
      <c r="F29" s="10" t="n">
        <f aca="false">ROUND(IF(E29&lt;=$B$4,E29*$C$4,IF(AND(E29&gt;$B$4,E29&lt;=$B$5),40+(E29-$B$4)*$C$5,IF(AND(E29&gt;$B$5,E29&lt;=$B$6),50+(E29-$B$5)*$C$6,IF(AND(E29&gt;$B$6,E29&lt;=$B$7),60+(E29-$B$6)*$C$7,IF(AND(E29&gt;$B$7,E29&lt;=$B$8),70+(E29-$B$7)*$C$8,IF(AND(E29&gt;$B$8,E29&lt;=100),90+(E29-$B$8)*$C$9,-999)))))),0)</f>
        <v>83</v>
      </c>
      <c r="H29" s="10" t="n">
        <f aca="false">ROUND((F29*$E$1+G29*$E$2)/100,0)</f>
        <v>83</v>
      </c>
      <c r="I29" s="10"/>
    </row>
    <row collapsed="false" customFormat="false" customHeight="true" hidden="false" ht="13.95" outlineLevel="0" r="30">
      <c r="A30" s="40" t="n">
        <v>200584199</v>
      </c>
      <c r="B30" s="41" t="s">
        <v>53</v>
      </c>
      <c r="C30" s="40" t="n">
        <v>3</v>
      </c>
      <c r="D30" s="40" t="s">
        <v>54</v>
      </c>
      <c r="E30" s="2" t="n">
        <v>73</v>
      </c>
      <c r="F30" s="10" t="n">
        <f aca="false">ROUND(IF(E30&lt;=$B$4,E30*$C$4,IF(AND(E30&gt;$B$4,E30&lt;=$B$5),40+(E30-$B$4)*$C$5,IF(AND(E30&gt;$B$5,E30&lt;=$B$6),50+(E30-$B$5)*$C$6,IF(AND(E30&gt;$B$6,E30&lt;=$B$7),60+(E30-$B$6)*$C$7,IF(AND(E30&gt;$B$7,E30&lt;=$B$8),70+(E30-$B$7)*$C$8,IF(AND(E30&gt;$B$8,E30&lt;=100),90+(E30-$B$8)*$C$9,-999)))))),0)</f>
        <v>70</v>
      </c>
      <c r="H30" s="10" t="n">
        <f aca="false">ROUND((F30*$E$1+G30*$E$2)/100,0)</f>
        <v>70</v>
      </c>
      <c r="I30" s="10"/>
    </row>
    <row collapsed="false" customFormat="false" customHeight="true" hidden="false" ht="13.95" outlineLevel="0" r="31">
      <c r="A31" s="40" t="n">
        <v>200671433</v>
      </c>
      <c r="B31" s="41" t="s">
        <v>55</v>
      </c>
      <c r="C31" s="40" t="n">
        <v>4</v>
      </c>
      <c r="D31" s="40" t="s">
        <v>54</v>
      </c>
      <c r="E31" s="2" t="n">
        <v>91</v>
      </c>
      <c r="F31" s="10" t="n">
        <f aca="false">ROUND(IF(E31&lt;=$B$4,E31*$C$4,IF(AND(E31&gt;$B$4,E31&lt;=$B$5),40+(E31-$B$4)*$C$5,IF(AND(E31&gt;$B$5,E31&lt;=$B$6),50+(E31-$B$5)*$C$6,IF(AND(E31&gt;$B$6,E31&lt;=$B$7),60+(E31-$B$6)*$C$7,IF(AND(E31&gt;$B$7,E31&lt;=$B$8),70+(E31-$B$7)*$C$8,IF(AND(E31&gt;$B$8,E31&lt;=100),90+(E31-$B$8)*$C$9,-999)))))),0)</f>
        <v>86</v>
      </c>
      <c r="H31" s="10" t="n">
        <f aca="false">ROUND((F31*$E$1+G31*$E$2)/100,0)</f>
        <v>86</v>
      </c>
      <c r="I31" s="10"/>
    </row>
    <row collapsed="false" customFormat="false" customHeight="true" hidden="false" ht="13.95" outlineLevel="0" r="32">
      <c r="A32" s="40" t="n">
        <v>200564069</v>
      </c>
      <c r="B32" s="41" t="s">
        <v>56</v>
      </c>
      <c r="C32" s="40" t="n">
        <v>4</v>
      </c>
      <c r="D32" s="40" t="s">
        <v>51</v>
      </c>
      <c r="E32" s="2" t="n">
        <v>75</v>
      </c>
      <c r="F32" s="10" t="n">
        <f aca="false">ROUND(IF(E32&lt;=$B$4,E32*$C$4,IF(AND(E32&gt;$B$4,E32&lt;=$B$5),40+(E32-$B$4)*$C$5,IF(AND(E32&gt;$B$5,E32&lt;=$B$6),50+(E32-$B$5)*$C$6,IF(AND(E32&gt;$B$6,E32&lt;=$B$7),60+(E32-$B$6)*$C$7,IF(AND(E32&gt;$B$7,E32&lt;=$B$8),70+(E32-$B$7)*$C$8,IF(AND(E32&gt;$B$8,E32&lt;=100),90+(E32-$B$8)*$C$9,-999)))))),0)</f>
        <v>72</v>
      </c>
      <c r="H32" s="10" t="n">
        <f aca="false">ROUND((F32*$E$1+G32*$E$2)/100,0)</f>
        <v>72</v>
      </c>
      <c r="I32" s="10"/>
    </row>
    <row collapsed="false" customFormat="false" customHeight="true" hidden="false" ht="13.95" outlineLevel="0" r="33">
      <c r="A33" s="40" t="n">
        <v>200633473</v>
      </c>
      <c r="B33" s="41" t="s">
        <v>57</v>
      </c>
      <c r="C33" s="40" t="n">
        <v>1</v>
      </c>
      <c r="D33" s="40" t="s">
        <v>58</v>
      </c>
      <c r="E33" s="2" t="n">
        <v>76</v>
      </c>
      <c r="F33" s="10" t="n">
        <f aca="false">ROUND(IF(E33&lt;=$B$4,E33*$C$4,IF(AND(E33&gt;$B$4,E33&lt;=$B$5),40+(E33-$B$4)*$C$5,IF(AND(E33&gt;$B$5,E33&lt;=$B$6),50+(E33-$B$5)*$C$6,IF(AND(E33&gt;$B$6,E33&lt;=$B$7),60+(E33-$B$6)*$C$7,IF(AND(E33&gt;$B$7,E33&lt;=$B$8),70+(E33-$B$7)*$C$8,IF(AND(E33&gt;$B$8,E33&lt;=100),90+(E33-$B$8)*$C$9,-999)))))),0)</f>
        <v>73</v>
      </c>
      <c r="H33" s="10" t="n">
        <f aca="false">ROUND((F33*$E$1+G33*$E$2)/100,0)</f>
        <v>73</v>
      </c>
      <c r="I33" s="10"/>
    </row>
    <row collapsed="false" customFormat="false" customHeight="true" hidden="false" ht="13.95" outlineLevel="0" r="34">
      <c r="A34" s="40" t="n">
        <v>200632419</v>
      </c>
      <c r="B34" s="41" t="s">
        <v>59</v>
      </c>
      <c r="C34" s="40" t="n">
        <v>4</v>
      </c>
      <c r="D34" s="40" t="s">
        <v>51</v>
      </c>
      <c r="E34" s="2" t="n">
        <v>95</v>
      </c>
      <c r="F34" s="10" t="n">
        <f aca="false">ROUND(IF(E34&lt;=$B$4,E34*$C$4,IF(AND(E34&gt;$B$4,E34&lt;=$B$5),40+(E34-$B$4)*$C$5,IF(AND(E34&gt;$B$5,E34&lt;=$B$6),50+(E34-$B$5)*$C$6,IF(AND(E34&gt;$B$6,E34&lt;=$B$7),60+(E34-$B$6)*$C$7,IF(AND(E34&gt;$B$7,E34&lt;=$B$8),70+(E34-$B$7)*$C$8,IF(AND(E34&gt;$B$8,E34&lt;=100),90+(E34-$B$8)*$C$9,-999)))))),0)</f>
        <v>90</v>
      </c>
      <c r="H34" s="10" t="n">
        <f aca="false">ROUND((F34*$E$1+G34*$E$2)/100,0)</f>
        <v>90</v>
      </c>
      <c r="I34" s="10"/>
    </row>
    <row collapsed="false" customFormat="false" customHeight="true" hidden="false" ht="13.95" outlineLevel="0" r="35">
      <c r="A35" s="40" t="n">
        <v>200546827</v>
      </c>
      <c r="B35" s="41" t="s">
        <v>60</v>
      </c>
      <c r="C35" s="40" t="n">
        <v>4</v>
      </c>
      <c r="D35" s="40" t="s">
        <v>51</v>
      </c>
      <c r="E35" s="2" t="n">
        <v>85</v>
      </c>
      <c r="F35" s="10" t="n">
        <f aca="false">ROUND(IF(E35&lt;=$B$4,E35*$C$4,IF(AND(E35&gt;$B$4,E35&lt;=$B$5),40+(E35-$B$4)*$C$5,IF(AND(E35&gt;$B$5,E35&lt;=$B$6),50+(E35-$B$5)*$C$6,IF(AND(E35&gt;$B$6,E35&lt;=$B$7),60+(E35-$B$6)*$C$7,IF(AND(E35&gt;$B$7,E35&lt;=$B$8),70+(E35-$B$7)*$C$8,IF(AND(E35&gt;$B$8,E35&lt;=100),90+(E35-$B$8)*$C$9,-999)))))),0)</f>
        <v>81</v>
      </c>
      <c r="H35" s="10" t="n">
        <f aca="false">ROUND((F35*$E$1+G35*$E$2)/100,0)</f>
        <v>81</v>
      </c>
      <c r="I35" s="10"/>
    </row>
    <row collapsed="false" customFormat="false" customHeight="true" hidden="false" ht="13.95" outlineLevel="0" r="36">
      <c r="A36" s="40" t="n">
        <v>200704718</v>
      </c>
      <c r="B36" s="41" t="s">
        <v>61</v>
      </c>
      <c r="C36" s="40" t="n">
        <v>4</v>
      </c>
      <c r="D36" s="40" t="s">
        <v>49</v>
      </c>
      <c r="E36" s="2" t="n">
        <v>79</v>
      </c>
      <c r="F36" s="10" t="n">
        <f aca="false">ROUND(IF(E36&lt;=$B$4,E36*$C$4,IF(AND(E36&gt;$B$4,E36&lt;=$B$5),40+(E36-$B$4)*$C$5,IF(AND(E36&gt;$B$5,E36&lt;=$B$6),50+(E36-$B$5)*$C$6,IF(AND(E36&gt;$B$6,E36&lt;=$B$7),60+(E36-$B$6)*$C$7,IF(AND(E36&gt;$B$7,E36&lt;=$B$8),70+(E36-$B$7)*$C$8,IF(AND(E36&gt;$B$8,E36&lt;=100),90+(E36-$B$8)*$C$9,-999)))))),0)</f>
        <v>75</v>
      </c>
      <c r="H36" s="10" t="n">
        <f aca="false">ROUND((F36*$E$1+G36*$E$2)/100,0)</f>
        <v>75</v>
      </c>
      <c r="I36" s="10"/>
    </row>
    <row collapsed="false" customFormat="false" customHeight="true" hidden="false" ht="13.95" outlineLevel="0" r="37">
      <c r="A37" s="30"/>
      <c r="B37" s="30"/>
      <c r="C37" s="30"/>
      <c r="D37" s="30"/>
      <c r="F37" s="10"/>
      <c r="H37" s="10"/>
      <c r="I37" s="10"/>
    </row>
    <row collapsed="false" customFormat="false" customHeight="true" hidden="false" ht="13.95" outlineLevel="0" r="38">
      <c r="A38" s="30"/>
      <c r="B38" s="30"/>
      <c r="C38" s="30"/>
      <c r="D38" s="30"/>
      <c r="F38" s="10"/>
      <c r="H38" s="10"/>
      <c r="I38" s="10"/>
    </row>
    <row collapsed="false" customFormat="false" customHeight="true" hidden="false" ht="13.95" outlineLevel="0" r="39">
      <c r="A39" s="30"/>
      <c r="B39" s="30"/>
      <c r="C39" s="30"/>
      <c r="D39" s="30"/>
      <c r="F39" s="10"/>
      <c r="H39" s="10"/>
      <c r="I39" s="10"/>
    </row>
    <row collapsed="false" customFormat="false" customHeight="true" hidden="false" ht="13.95" outlineLevel="0" r="40">
      <c r="A40" s="30"/>
      <c r="B40" s="30"/>
      <c r="C40" s="30"/>
      <c r="D40" s="30"/>
      <c r="F40" s="10"/>
      <c r="H40" s="10"/>
      <c r="I40" s="10"/>
    </row>
    <row collapsed="false" customFormat="false" customHeight="true" hidden="false" ht="13.95" outlineLevel="0" r="41">
      <c r="A41" s="30"/>
      <c r="B41" s="30"/>
      <c r="C41" s="30"/>
      <c r="D41" s="30"/>
      <c r="F41" s="10"/>
      <c r="H41" s="10"/>
      <c r="I41" s="10"/>
    </row>
    <row collapsed="false" customFormat="false" customHeight="true" hidden="false" ht="13.95" outlineLevel="0" r="42">
      <c r="A42" s="42"/>
      <c r="B42" s="42"/>
      <c r="C42" s="42"/>
      <c r="D42" s="42"/>
      <c r="F42" s="10"/>
      <c r="H42" s="10"/>
      <c r="I42" s="10"/>
    </row>
    <row collapsed="false" customFormat="false" customHeight="true" hidden="false" ht="13.95" outlineLevel="0" r="43">
      <c r="A43" s="30"/>
      <c r="B43" s="30"/>
      <c r="C43" s="30"/>
      <c r="D43" s="30"/>
      <c r="F43" s="10"/>
      <c r="H43" s="10"/>
      <c r="I43" s="10"/>
    </row>
    <row collapsed="false" customFormat="false" customHeight="true" hidden="false" ht="13.95" outlineLevel="0" r="44">
      <c r="A44" s="30"/>
      <c r="B44" s="30"/>
      <c r="C44" s="30"/>
      <c r="D44" s="30"/>
      <c r="F44" s="10"/>
      <c r="H44" s="10"/>
      <c r="I44" s="10"/>
    </row>
  </sheetData>
  <mergeCells count="1">
    <mergeCell ref="A24:G24"/>
  </mergeCells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landscape" pageOrder="downThenOver" paperSize="77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5" activeCellId="0" pane="topLeft" sqref="B5"/>
    </sheetView>
  </sheetViews>
  <cols>
    <col collapsed="false" hidden="false" max="3" min="1" style="0" width="8.71764705882353"/>
    <col collapsed="false" hidden="false" max="4" min="4" style="0" width="10.0470588235294"/>
    <col collapsed="false" hidden="false" max="1025" min="5" style="0" width="8.71764705882353"/>
  </cols>
  <sheetData>
    <row collapsed="false" customFormat="false" customHeight="false" hidden="false" ht="15.2" outlineLevel="0" r="1">
      <c r="A1" s="43" t="str">
        <f aca="false">Marksheet!A1</f>
        <v>MATH431</v>
      </c>
      <c r="C1" s="44" t="s">
        <v>62</v>
      </c>
      <c r="D1" s="44"/>
    </row>
    <row collapsed="false" customFormat="false" customHeight="false" hidden="false" ht="35.05" outlineLevel="0" r="2">
      <c r="B2" s="45" t="s">
        <v>63</v>
      </c>
      <c r="C2" s="45" t="s">
        <v>64</v>
      </c>
      <c r="D2" s="45" t="s">
        <v>65</v>
      </c>
      <c r="E2" s="46" t="s">
        <v>66</v>
      </c>
      <c r="F2" s="46"/>
      <c r="G2" s="46" t="s">
        <v>67</v>
      </c>
      <c r="H2" s="46"/>
    </row>
    <row collapsed="false" customFormat="false" customHeight="false" hidden="false" ht="57.45" outlineLevel="0" r="3">
      <c r="A3" s="47" t="str">
        <f aca="false">Marksheet!B1</f>
        <v>Introduction to Modern Particle Theory</v>
      </c>
      <c r="B3" s="48" t="n">
        <f aca="false">Marksheet!G22</f>
        <v>10</v>
      </c>
      <c r="E3" s="46" t="s">
        <v>68</v>
      </c>
      <c r="F3" s="46" t="s">
        <v>69</v>
      </c>
      <c r="G3" s="46" t="s">
        <v>68</v>
      </c>
      <c r="H3" s="46" t="s">
        <v>69</v>
      </c>
    </row>
    <row collapsed="false" customFormat="false" customHeight="false" hidden="false" ht="12.8" outlineLevel="0" r="4">
      <c r="C4" s="49" t="n">
        <f aca="false">Marksheet!F4</f>
        <v>81.5</v>
      </c>
      <c r="D4" s="49" t="n">
        <f aca="false">Marksheet!F5</f>
        <v>9.34820244158677</v>
      </c>
      <c r="E4" s="48" t="n">
        <f aca="false">SUM(Marksheet!H11:H14)</f>
        <v>0</v>
      </c>
      <c r="F4" s="50" t="n">
        <f aca="false">Marksheet!I14*100</f>
        <v>0</v>
      </c>
      <c r="G4" s="48" t="n">
        <f aca="false">Marksheet!H15</f>
        <v>0</v>
      </c>
      <c r="H4" s="50" t="n">
        <f aca="false">Marksheet!I15*100</f>
        <v>0</v>
      </c>
    </row>
    <row collapsed="false" customFormat="false" customHeight="false" hidden="false" ht="12.8" outlineLevel="0" r="5">
      <c r="A5" s="0" t="s">
        <v>70</v>
      </c>
      <c r="B5" s="48" t="n">
        <f aca="false">COUNTA(Marksheet!I27:I400)</f>
        <v>0</v>
      </c>
    </row>
    <row collapsed="false" customFormat="false" customHeight="false" hidden="false" ht="12.8" outlineLevel="0" r="7">
      <c r="A7" s="46" t="s">
        <v>71</v>
      </c>
      <c r="B7" s="46"/>
      <c r="C7" s="46"/>
      <c r="D7" s="46"/>
      <c r="E7" s="46"/>
      <c r="F7" s="46"/>
      <c r="G7" s="46"/>
      <c r="H7" s="46"/>
      <c r="I7" s="46"/>
      <c r="J7" s="46"/>
    </row>
    <row collapsed="false" customFormat="false" customHeight="false" hidden="false" ht="12.8" outlineLevel="0" r="8">
      <c r="A8" s="46"/>
      <c r="B8" s="46"/>
      <c r="C8" s="46"/>
      <c r="D8" s="46"/>
      <c r="E8" s="46"/>
      <c r="F8" s="46"/>
      <c r="G8" s="46"/>
      <c r="H8" s="46"/>
      <c r="I8" s="46"/>
      <c r="J8" s="46"/>
    </row>
    <row collapsed="false" customFormat="false" customHeight="false" hidden="false" ht="12.8" outlineLevel="0" r="9">
      <c r="A9" s="46" t="s">
        <v>72</v>
      </c>
      <c r="B9" s="46" t="s">
        <v>73</v>
      </c>
      <c r="C9" s="46" t="s">
        <v>74</v>
      </c>
      <c r="D9" s="46" t="s">
        <v>75</v>
      </c>
      <c r="E9" s="46" t="s">
        <v>76</v>
      </c>
      <c r="F9" s="46" t="s">
        <v>77</v>
      </c>
      <c r="G9" s="46" t="s">
        <v>78</v>
      </c>
      <c r="H9" s="46" t="s">
        <v>79</v>
      </c>
      <c r="I9" s="46" t="s">
        <v>80</v>
      </c>
      <c r="J9" s="46" t="s">
        <v>81</v>
      </c>
    </row>
    <row collapsed="false" customFormat="false" customHeight="false" hidden="false" ht="12.8" outlineLevel="0" r="10">
      <c r="A10" s="48" t="n">
        <f aca="false">Marksheet!H11</f>
        <v>0</v>
      </c>
      <c r="B10" s="48" t="n">
        <f aca="false">Marksheet!H12</f>
        <v>0</v>
      </c>
      <c r="C10" s="48" t="n">
        <f aca="false">Marksheet!H13</f>
        <v>0</v>
      </c>
      <c r="D10" s="51" t="n">
        <f aca="false">Marksheet!H14+Marksheet!H15</f>
        <v>0</v>
      </c>
      <c r="E10" s="48" t="n">
        <f aca="false">Marksheet!H16</f>
        <v>0</v>
      </c>
      <c r="F10" s="48" t="n">
        <f aca="false">Marksheet!H17</f>
        <v>0</v>
      </c>
      <c r="G10" s="48" t="n">
        <f aca="false">Marksheet!H18</f>
        <v>0</v>
      </c>
      <c r="H10" s="48" t="n">
        <f aca="false">Marksheet!H19</f>
        <v>4</v>
      </c>
      <c r="I10" s="48" t="n">
        <f aca="false">Marksheet!H20</f>
        <v>4</v>
      </c>
      <c r="J10" s="48" t="n">
        <f aca="false">Marksheet!H21</f>
        <v>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D8" activeCellId="0" pane="topLeft" sqref="D8"/>
    </sheetView>
  </sheetViews>
  <cols>
    <col collapsed="false" hidden="false" max="1" min="1" style="0" width="11.3882352941176"/>
    <col collapsed="false" hidden="false" max="2" min="2" style="0" width="14.9607843137255"/>
    <col collapsed="false" hidden="false" max="3" min="3" style="0" width="8.48235294117647"/>
    <col collapsed="false" hidden="false" max="4" min="4" style="0" width="5.69019607843137"/>
    <col collapsed="false" hidden="false" max="5" min="5" style="0" width="5.35294117647059"/>
    <col collapsed="false" hidden="false" max="7" min="6" style="0" width="5.47058823529412"/>
    <col collapsed="false" hidden="false" max="8" min="8" style="0" width="4.12549019607843"/>
    <col collapsed="false" hidden="false" max="10" min="9" style="0" width="3.90588235294118"/>
    <col collapsed="false" hidden="false" max="11" min="11" style="0" width="3.57254901960784"/>
    <col collapsed="false" hidden="false" max="13" min="12" style="0" width="5.02745098039216"/>
    <col collapsed="false" hidden="false" max="14" min="14" style="0" width="4.0156862745098"/>
    <col collapsed="false" hidden="false" max="15" min="15" style="0" width="3.34509803921569"/>
    <col collapsed="false" hidden="false" max="17" min="16" style="0" width="4.0156862745098"/>
    <col collapsed="false" hidden="false" max="18" min="18" style="0" width="4.12549019607843"/>
    <col collapsed="false" hidden="false" max="19" min="19" style="0" width="4.34901960784314"/>
    <col collapsed="false" hidden="false" max="20" min="20" style="0" width="4.46666666666667"/>
    <col collapsed="false" hidden="false" max="21" min="21" style="0" width="4.34901960784314"/>
    <col collapsed="false" hidden="false" max="22" min="22" style="0" width="3.57254901960784"/>
    <col collapsed="false" hidden="false" max="24" min="23" style="0" width="3.90588235294118"/>
    <col collapsed="false" hidden="false" max="25" min="25" style="0" width="5.02745098039216"/>
    <col collapsed="false" hidden="false" max="1025" min="26" style="0" width="8.71764705882353"/>
  </cols>
  <sheetData>
    <row collapsed="false" customFormat="false" customHeight="false" hidden="false" ht="46.25" outlineLevel="0" r="1">
      <c r="A1" s="52" t="s">
        <v>82</v>
      </c>
      <c r="B1" s="53"/>
      <c r="C1" s="54" t="s">
        <v>83</v>
      </c>
      <c r="D1" s="55" t="s">
        <v>84</v>
      </c>
      <c r="E1" s="56" t="s">
        <v>85</v>
      </c>
      <c r="F1" s="55" t="s">
        <v>86</v>
      </c>
      <c r="G1" s="55" t="s">
        <v>87</v>
      </c>
      <c r="H1" s="52" t="n">
        <v>40</v>
      </c>
      <c r="I1" s="52" t="n">
        <v>50</v>
      </c>
      <c r="J1" s="52" t="n">
        <v>60</v>
      </c>
      <c r="K1" s="52" t="n">
        <v>70</v>
      </c>
      <c r="L1" s="52" t="n">
        <v>90</v>
      </c>
      <c r="M1" s="52" t="n">
        <v>100</v>
      </c>
      <c r="N1" s="57"/>
      <c r="O1" s="58" t="s">
        <v>88</v>
      </c>
      <c r="P1" s="58" t="s">
        <v>89</v>
      </c>
      <c r="Q1" s="58" t="s">
        <v>90</v>
      </c>
      <c r="R1" s="58" t="s">
        <v>91</v>
      </c>
      <c r="S1" s="58" t="s">
        <v>92</v>
      </c>
      <c r="T1" s="58" t="s">
        <v>93</v>
      </c>
      <c r="U1" s="58" t="s">
        <v>94</v>
      </c>
      <c r="V1" s="58" t="s">
        <v>95</v>
      </c>
      <c r="W1" s="58" t="s">
        <v>96</v>
      </c>
      <c r="X1" s="58" t="s">
        <v>97</v>
      </c>
      <c r="Y1" s="58" t="s">
        <v>98</v>
      </c>
    </row>
    <row collapsed="false" customFormat="false" customHeight="false" hidden="false" ht="15.2" outlineLevel="0" r="2">
      <c r="A2" s="59" t="str">
        <f aca="false">Marksheet!A1</f>
        <v>MATH431</v>
      </c>
      <c r="B2" s="60" t="s">
        <v>99</v>
      </c>
      <c r="C2" s="61" t="n">
        <f aca="false">Marksheet!G22</f>
        <v>10</v>
      </c>
      <c r="D2" s="62" t="n">
        <f aca="false">Marksheet!E4</f>
        <v>85</v>
      </c>
      <c r="E2" s="62" t="n">
        <f aca="false">Marksheet!E5</f>
        <v>9.07989231458416</v>
      </c>
      <c r="F2" s="62" t="e">
        <f aca="false">Marksheet!E6</f>
        <v>#VALUE!</v>
      </c>
      <c r="G2" s="62" t="n">
        <f aca="false">Marksheet!E7</f>
        <v>86</v>
      </c>
      <c r="H2" s="63" t="n">
        <f aca="false">Marksheet!B4</f>
        <v>40</v>
      </c>
      <c r="I2" s="63" t="n">
        <f aca="false">Marksheet!B5</f>
        <v>50</v>
      </c>
      <c r="J2" s="63" t="n">
        <f aca="false">Marksheet!B6</f>
        <v>60</v>
      </c>
      <c r="K2" s="63" t="n">
        <f aca="false">Marksheet!B7</f>
        <v>73</v>
      </c>
      <c r="L2" s="63" t="n">
        <f aca="false">Marksheet!B8</f>
        <v>95</v>
      </c>
      <c r="M2" s="63" t="n">
        <v>100</v>
      </c>
      <c r="N2" s="63"/>
      <c r="O2" s="64" t="n">
        <f aca="false">Marksheet!E11</f>
        <v>0</v>
      </c>
      <c r="P2" s="64" t="n">
        <f aca="false">Marksheet!E12</f>
        <v>0</v>
      </c>
      <c r="Q2" s="64" t="n">
        <f aca="false">Marksheet!E13</f>
        <v>0</v>
      </c>
      <c r="R2" s="64" t="n">
        <f aca="false">Marksheet!E14</f>
        <v>0</v>
      </c>
      <c r="S2" s="65" t="n">
        <f aca="false">Marksheet!E15</f>
        <v>0</v>
      </c>
      <c r="T2" s="64" t="n">
        <f aca="false">Marksheet!E16</f>
        <v>0</v>
      </c>
      <c r="U2" s="64" t="n">
        <f aca="false">Marksheet!E17</f>
        <v>0</v>
      </c>
      <c r="V2" s="64" t="n">
        <f aca="false">Marksheet!E18</f>
        <v>0</v>
      </c>
      <c r="W2" s="64" t="n">
        <f aca="false">Marksheet!E19</f>
        <v>4</v>
      </c>
      <c r="X2" s="64" t="n">
        <f aca="false">Marksheet!E20</f>
        <v>3</v>
      </c>
      <c r="Y2" s="66" t="n">
        <f aca="false">Marksheet!E21</f>
        <v>3</v>
      </c>
      <c r="Z2" s="67"/>
    </row>
    <row collapsed="false" customFormat="false" customHeight="false" hidden="false" ht="15.2" outlineLevel="0" r="3">
      <c r="A3" s="59"/>
      <c r="B3" s="60" t="s">
        <v>100</v>
      </c>
      <c r="C3" s="60"/>
      <c r="D3" s="68" t="n">
        <f aca="false">Marksheet!F4</f>
        <v>81.5</v>
      </c>
      <c r="E3" s="66" t="n">
        <f aca="false">Marksheet!F5</f>
        <v>9.34820244158677</v>
      </c>
      <c r="F3" s="66" t="e">
        <f aca="false">Marksheet!F6</f>
        <v>#VALUE!</v>
      </c>
      <c r="G3" s="66" t="n">
        <f aca="false">Marksheet!F7</f>
        <v>82</v>
      </c>
      <c r="H3" s="60"/>
      <c r="I3" s="60"/>
      <c r="J3" s="60"/>
      <c r="K3" s="60"/>
      <c r="L3" s="60"/>
      <c r="M3" s="60"/>
      <c r="N3" s="60"/>
      <c r="O3" s="66" t="n">
        <f aca="false">Marksheet!F11</f>
        <v>0</v>
      </c>
      <c r="P3" s="66" t="n">
        <f aca="false">Marksheet!F12</f>
        <v>0</v>
      </c>
      <c r="Q3" s="66" t="n">
        <f aca="false">Marksheet!F13</f>
        <v>0</v>
      </c>
      <c r="R3" s="66" t="n">
        <f aca="false">Marksheet!F14</f>
        <v>0</v>
      </c>
      <c r="S3" s="69" t="n">
        <f aca="false">Marksheet!F15</f>
        <v>0</v>
      </c>
      <c r="T3" s="66" t="n">
        <f aca="false">Marksheet!F16</f>
        <v>0</v>
      </c>
      <c r="U3" s="66" t="n">
        <f aca="false">Marksheet!F17</f>
        <v>0</v>
      </c>
      <c r="V3" s="66" t="n">
        <f aca="false">Marksheet!F18</f>
        <v>0</v>
      </c>
      <c r="W3" s="66" t="n">
        <f aca="false">Marksheet!F19</f>
        <v>4</v>
      </c>
      <c r="X3" s="66" t="n">
        <f aca="false">Marksheet!F20</f>
        <v>4</v>
      </c>
      <c r="Y3" s="66" t="n">
        <f aca="false">Marksheet!F21</f>
        <v>2</v>
      </c>
    </row>
    <row collapsed="false" customFormat="false" customHeight="false" hidden="false" ht="12.8" outlineLevel="0" r="4">
      <c r="A4" s="57"/>
      <c r="B4" s="60" t="s">
        <v>101</v>
      </c>
      <c r="C4" s="70" t="n">
        <f aca="false">Marksheet!H22</f>
        <v>10</v>
      </c>
      <c r="D4" s="68" t="n">
        <f aca="false">Marksheet!H4</f>
        <v>81.5</v>
      </c>
      <c r="E4" s="68" t="n">
        <f aca="false">Marksheet!H5</f>
        <v>9.34820244158677</v>
      </c>
      <c r="F4" s="68" t="e">
        <f aca="false">Marksheet!H6</f>
        <v>#VALUE!</v>
      </c>
      <c r="G4" s="68" t="n">
        <f aca="false">Marksheet!H7</f>
        <v>82</v>
      </c>
      <c r="H4" s="60"/>
      <c r="I4" s="71"/>
      <c r="J4" s="71"/>
      <c r="K4" s="71"/>
      <c r="L4" s="60"/>
      <c r="M4" s="60"/>
      <c r="N4" s="60"/>
      <c r="O4" s="66" t="n">
        <f aca="false">Marksheet!H11</f>
        <v>0</v>
      </c>
      <c r="P4" s="66" t="n">
        <f aca="false">Marksheet!H12</f>
        <v>0</v>
      </c>
      <c r="Q4" s="66" t="n">
        <f aca="false">Marksheet!H13</f>
        <v>0</v>
      </c>
      <c r="R4" s="66" t="n">
        <f aca="false">Marksheet!H14</f>
        <v>0</v>
      </c>
      <c r="S4" s="69" t="n">
        <f aca="false">Marksheet!H15</f>
        <v>0</v>
      </c>
      <c r="T4" s="66" t="n">
        <f aca="false">Marksheet!H16</f>
        <v>0</v>
      </c>
      <c r="U4" s="66" t="n">
        <f aca="false">Marksheet!H17</f>
        <v>0</v>
      </c>
      <c r="V4" s="66" t="n">
        <f aca="false">Marksheet!H18</f>
        <v>0</v>
      </c>
      <c r="W4" s="66" t="n">
        <f aca="false">Marksheet!H19</f>
        <v>4</v>
      </c>
      <c r="X4" s="66" t="n">
        <f aca="false">Marksheet!H20</f>
        <v>4</v>
      </c>
      <c r="Y4" s="66" t="n">
        <f aca="false">Marksheet!H21</f>
        <v>2</v>
      </c>
    </row>
    <row collapsed="false" customFormat="false" customHeight="false" hidden="false" ht="15.2" outlineLevel="0" r="5">
      <c r="A5" s="59"/>
      <c r="B5" s="59"/>
      <c r="C5" s="57"/>
      <c r="D5" s="72"/>
      <c r="E5" s="72"/>
      <c r="F5" s="57"/>
      <c r="G5" s="57"/>
      <c r="H5" s="57" t="s">
        <v>102</v>
      </c>
      <c r="I5" s="57" t="n">
        <f aca="false">SUM(Marksheet!H11:H14)</f>
        <v>0</v>
      </c>
      <c r="J5" s="57"/>
      <c r="K5" s="57" t="s">
        <v>70</v>
      </c>
      <c r="L5" s="57"/>
      <c r="M5" s="57" t="n">
        <f aca="false">COUNTA(Marksheet!I27:I400)</f>
        <v>0</v>
      </c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</row>
  </sheetData>
  <printOptions headings="false" gridLines="tru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landscape" pageOrder="downThenOver" paperSize="77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LibreOffice/3.4$Unix LibreOffice_project/340m1$Build-502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